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ujana D\izvješća i planovi\"/>
    </mc:Choice>
  </mc:AlternateContent>
  <bookViews>
    <workbookView xWindow="0" yWindow="0" windowWidth="19200" windowHeight="11595"/>
  </bookViews>
  <sheets>
    <sheet name="Rebalans fin.plana.2015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F13" i="1" l="1"/>
  <c r="H11" i="1"/>
  <c r="H10" i="1" s="1"/>
  <c r="H7" i="1"/>
  <c r="E32" i="1"/>
  <c r="E31" i="1" s="1"/>
  <c r="E26" i="1"/>
  <c r="E11" i="1"/>
  <c r="E10" i="1" s="1"/>
  <c r="E7" i="1"/>
  <c r="E70" i="1"/>
  <c r="E64" i="1"/>
  <c r="E60" i="1"/>
  <c r="E47" i="1"/>
  <c r="D47" i="1"/>
  <c r="E55" i="1"/>
  <c r="E49" i="1"/>
  <c r="D49" i="1"/>
  <c r="E39" i="1"/>
  <c r="E38" i="1" s="1"/>
  <c r="D64" i="1"/>
  <c r="D60" i="1"/>
  <c r="D55" i="1"/>
  <c r="D38" i="1"/>
  <c r="D30" i="1" s="1"/>
  <c r="C38" i="1"/>
  <c r="D32" i="1"/>
  <c r="C31" i="1"/>
  <c r="C26" i="1"/>
  <c r="D11" i="1"/>
  <c r="D10" i="1" s="1"/>
  <c r="D22" i="1" s="1"/>
  <c r="H22" i="1" l="1"/>
  <c r="J15" i="1" s="1"/>
  <c r="C30" i="1"/>
  <c r="E46" i="1"/>
  <c r="E30" i="1"/>
  <c r="D46" i="1"/>
  <c r="E22" i="1"/>
  <c r="E73" i="1" l="1"/>
  <c r="G44" i="1" s="1"/>
  <c r="D73" i="1"/>
  <c r="C73" i="1"/>
  <c r="F39" i="1" l="1"/>
  <c r="I27" i="1" l="1"/>
  <c r="I28" i="1"/>
  <c r="I33" i="1"/>
  <c r="I34" i="1"/>
  <c r="I35" i="1"/>
  <c r="I36" i="1"/>
  <c r="I45" i="1"/>
  <c r="I48" i="1"/>
  <c r="I50" i="1"/>
  <c r="I51" i="1"/>
  <c r="I52" i="1"/>
  <c r="I53" i="1"/>
  <c r="I54" i="1"/>
  <c r="I56" i="1"/>
  <c r="I57" i="1"/>
  <c r="I58" i="1"/>
  <c r="I59" i="1"/>
  <c r="I61" i="1"/>
  <c r="I62" i="1"/>
  <c r="I63" i="1"/>
  <c r="I65" i="1"/>
  <c r="I66" i="1"/>
  <c r="I67" i="1"/>
  <c r="I68" i="1"/>
  <c r="I69" i="1"/>
  <c r="I71" i="1"/>
  <c r="I72" i="1"/>
  <c r="I6" i="1"/>
  <c r="I9" i="1"/>
  <c r="I10" i="1"/>
  <c r="I11" i="1"/>
  <c r="I18" i="1"/>
  <c r="I20" i="1"/>
  <c r="I5" i="1"/>
  <c r="H70" i="1"/>
  <c r="I70" i="1" s="1"/>
  <c r="H64" i="1"/>
  <c r="I64" i="1" s="1"/>
  <c r="H60" i="1"/>
  <c r="I60" i="1" s="1"/>
  <c r="H55" i="1"/>
  <c r="I55" i="1" s="1"/>
  <c r="H49" i="1"/>
  <c r="I49" i="1" s="1"/>
  <c r="H47" i="1"/>
  <c r="I47" i="1" s="1"/>
  <c r="H32" i="1"/>
  <c r="I32" i="1" s="1"/>
  <c r="H26" i="1"/>
  <c r="I26" i="1" s="1"/>
  <c r="F27" i="1"/>
  <c r="F28" i="1"/>
  <c r="F33" i="1"/>
  <c r="F34" i="1"/>
  <c r="F35" i="1"/>
  <c r="F36" i="1"/>
  <c r="F45" i="1"/>
  <c r="F46" i="1"/>
  <c r="F47" i="1"/>
  <c r="F48" i="1"/>
  <c r="F49" i="1"/>
  <c r="F50" i="1"/>
  <c r="F51" i="1"/>
  <c r="F52" i="1"/>
  <c r="F53" i="1"/>
  <c r="F54" i="1"/>
  <c r="F56" i="1"/>
  <c r="F57" i="1"/>
  <c r="F58" i="1"/>
  <c r="F59" i="1"/>
  <c r="F60" i="1"/>
  <c r="F61" i="1"/>
  <c r="F62" i="1"/>
  <c r="F63" i="1"/>
  <c r="F65" i="1"/>
  <c r="F66" i="1"/>
  <c r="F67" i="1"/>
  <c r="F68" i="1"/>
  <c r="F69" i="1"/>
  <c r="F70" i="1"/>
  <c r="F71" i="1"/>
  <c r="F72" i="1"/>
  <c r="F26" i="1"/>
  <c r="F8" i="1"/>
  <c r="F6" i="1"/>
  <c r="F7" i="1"/>
  <c r="F9" i="1"/>
  <c r="F10" i="1"/>
  <c r="F11" i="1"/>
  <c r="F18" i="1"/>
  <c r="F20" i="1"/>
  <c r="F5" i="1"/>
  <c r="F38" i="1"/>
  <c r="F31" i="1"/>
  <c r="F64" i="1"/>
  <c r="F55" i="1"/>
  <c r="H38" i="1" l="1"/>
  <c r="I38" i="1" s="1"/>
  <c r="I39" i="1"/>
  <c r="H31" i="1"/>
  <c r="I31" i="1" s="1"/>
  <c r="H46" i="1"/>
  <c r="I46" i="1" s="1"/>
  <c r="I7" i="1"/>
  <c r="F32" i="1"/>
  <c r="J19" i="1" l="1"/>
  <c r="J14" i="1"/>
  <c r="J18" i="1"/>
  <c r="J13" i="1"/>
  <c r="J17" i="1"/>
  <c r="J16" i="1"/>
  <c r="J7" i="1"/>
  <c r="J9" i="1"/>
  <c r="J11" i="1"/>
  <c r="J5" i="1"/>
  <c r="J20" i="1"/>
  <c r="J8" i="1"/>
  <c r="J6" i="1"/>
  <c r="J10" i="1"/>
  <c r="J21" i="1"/>
  <c r="J22" i="1"/>
  <c r="H30" i="1"/>
  <c r="H73" i="1" s="1"/>
  <c r="J44" i="1" s="1"/>
  <c r="J53" i="1" l="1"/>
  <c r="H74" i="1"/>
  <c r="J34" i="1"/>
  <c r="J36" i="1"/>
  <c r="J64" i="1"/>
  <c r="J46" i="1"/>
  <c r="J49" i="1"/>
  <c r="J62" i="1"/>
  <c r="J48" i="1"/>
  <c r="J67" i="1"/>
  <c r="J73" i="1"/>
  <c r="J32" i="1"/>
  <c r="J51" i="1"/>
  <c r="J66" i="1"/>
  <c r="J50" i="1"/>
  <c r="J65" i="1"/>
  <c r="J29" i="1"/>
  <c r="J60" i="1"/>
  <c r="J28" i="1"/>
  <c r="J37" i="1"/>
  <c r="J40" i="1"/>
  <c r="J63" i="1"/>
  <c r="J47" i="1"/>
  <c r="J31" i="1"/>
  <c r="J54" i="1"/>
  <c r="J26" i="1"/>
  <c r="J41" i="1"/>
  <c r="J57" i="1"/>
  <c r="J72" i="1"/>
  <c r="J56" i="1"/>
  <c r="J39" i="1"/>
  <c r="J70" i="1"/>
  <c r="J69" i="1"/>
  <c r="J59" i="1"/>
  <c r="J43" i="1"/>
  <c r="J27" i="1"/>
  <c r="J33" i="1"/>
  <c r="J30" i="1"/>
  <c r="J45" i="1"/>
  <c r="J68" i="1"/>
  <c r="J52" i="1"/>
  <c r="J35" i="1"/>
  <c r="J58" i="1"/>
  <c r="J61" i="1"/>
  <c r="J71" i="1"/>
  <c r="J55" i="1"/>
  <c r="J38" i="1"/>
  <c r="G29" i="1"/>
  <c r="G36" i="1"/>
  <c r="G40" i="1"/>
  <c r="G45" i="1"/>
  <c r="G49" i="1"/>
  <c r="G53" i="1"/>
  <c r="G57" i="1"/>
  <c r="G61" i="1"/>
  <c r="G65" i="1"/>
  <c r="G69" i="1"/>
  <c r="G73" i="1"/>
  <c r="G71" i="1"/>
  <c r="G32" i="1"/>
  <c r="G52" i="1"/>
  <c r="G60" i="1"/>
  <c r="G68" i="1"/>
  <c r="G30" i="1"/>
  <c r="G33" i="1"/>
  <c r="G37" i="1"/>
  <c r="G41" i="1"/>
  <c r="G46" i="1"/>
  <c r="G50" i="1"/>
  <c r="G54" i="1"/>
  <c r="G58" i="1"/>
  <c r="G62" i="1"/>
  <c r="G66" i="1"/>
  <c r="G70" i="1"/>
  <c r="G27" i="1"/>
  <c r="G31" i="1"/>
  <c r="G34" i="1"/>
  <c r="G38" i="1"/>
  <c r="G43" i="1"/>
  <c r="G47" i="1"/>
  <c r="G51" i="1"/>
  <c r="G55" i="1"/>
  <c r="G59" i="1"/>
  <c r="G63" i="1"/>
  <c r="G67" i="1"/>
  <c r="G28" i="1"/>
  <c r="G35" i="1"/>
  <c r="G39" i="1"/>
  <c r="G48" i="1"/>
  <c r="G56" i="1"/>
  <c r="G64" i="1"/>
  <c r="G72" i="1"/>
  <c r="G26" i="1"/>
  <c r="F30" i="1" l="1"/>
  <c r="I30" i="1"/>
  <c r="I73" i="1" l="1"/>
  <c r="F73" i="1"/>
  <c r="C22" i="1"/>
  <c r="G11" i="1"/>
  <c r="G20" i="1"/>
  <c r="G19" i="1"/>
  <c r="G21" i="1"/>
  <c r="G22" i="1"/>
  <c r="G10" i="1"/>
  <c r="G5" i="1"/>
  <c r="G9" i="1"/>
  <c r="G8" i="1"/>
  <c r="G18" i="1"/>
  <c r="G7" i="1"/>
  <c r="G6" i="1"/>
  <c r="F22" i="1"/>
  <c r="I22" i="1" l="1"/>
</calcChain>
</file>

<file path=xl/sharedStrings.xml><?xml version="1.0" encoding="utf-8"?>
<sst xmlns="http://schemas.openxmlformats.org/spreadsheetml/2006/main" count="155" uniqueCount="133">
  <si>
    <t>RB</t>
  </si>
  <si>
    <t>PRIHODI PO VRSTAMA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</si>
  <si>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</si>
  <si>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</si>
  <si>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</si>
  <si>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</si>
  <si>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</si>
  <si>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</si>
  <si>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</si>
  <si>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 xml:space="preserve">za programske aktivnosti </t>
  </si>
  <si>
    <t>3.2.</t>
  </si>
  <si>
    <t>za funkcioniranje turističkog ureda</t>
  </si>
  <si>
    <t>4.</t>
  </si>
  <si>
    <t>4.1.</t>
  </si>
  <si>
    <t>Prihodi od transfera HTZ-a</t>
  </si>
  <si>
    <t>4.2.</t>
  </si>
  <si>
    <t>Prihodi od kamata</t>
  </si>
  <si>
    <t>5.</t>
  </si>
  <si>
    <t>Prijenos prihoda prethodne godine (Višak prethodne godine ukoliko je isti ostvaren)</t>
  </si>
  <si>
    <t>6.</t>
  </si>
  <si>
    <t>RASHODI PO VRSTAMA</t>
  </si>
  <si>
    <t>ADMINISTRATIVNI RASHODI</t>
  </si>
  <si>
    <t>1.1.</t>
  </si>
  <si>
    <t>Rashodi za radnike</t>
  </si>
  <si>
    <t>1.2.</t>
  </si>
  <si>
    <t>Rashodi ureda</t>
  </si>
  <si>
    <t>1.3.</t>
  </si>
  <si>
    <t>Rashodi za rad tijela Turističke zajednice</t>
  </si>
  <si>
    <t>DIZAJN VRIJEDNOSTI</t>
  </si>
  <si>
    <t>2.1.</t>
  </si>
  <si>
    <t>Potpora događanjima</t>
  </si>
  <si>
    <t xml:space="preserve">Manifestacije </t>
  </si>
  <si>
    <t>2.1.1.</t>
  </si>
  <si>
    <t>sufinanciranje manifestacija ostalim TZ</t>
  </si>
  <si>
    <t>2.1.3.</t>
  </si>
  <si>
    <t>sufinanciranje manifestacija vanjskih organizatora</t>
  </si>
  <si>
    <t>2.1.4.</t>
  </si>
  <si>
    <t>Turistički forum</t>
  </si>
  <si>
    <t>2.2.</t>
  </si>
  <si>
    <t>Organizacija i upravljanje destinacijom i potpora razvoju DMO i DMK</t>
  </si>
  <si>
    <t>2.2.1.</t>
  </si>
  <si>
    <t>Projekti iz programa za nerazvijene</t>
  </si>
  <si>
    <t>2.2.2.</t>
  </si>
  <si>
    <t>Projekti financirani iz fonodova EU</t>
  </si>
  <si>
    <t>2.2.3.</t>
  </si>
  <si>
    <t>Projekt: Volim Hrvatsku</t>
  </si>
  <si>
    <t xml:space="preserve">KOMUNIKACIJA VRIJEDNOSTI </t>
  </si>
  <si>
    <t>Online komunikacije</t>
  </si>
  <si>
    <t>3.1.1.</t>
  </si>
  <si>
    <t>Internet stranice i upravljanje Internet stranicama</t>
  </si>
  <si>
    <t>Offline komunikacije</t>
  </si>
  <si>
    <t>3.2.1.</t>
  </si>
  <si>
    <t>3.2.2.</t>
  </si>
  <si>
    <t>Opće oglašavanje</t>
  </si>
  <si>
    <t>3.3.</t>
  </si>
  <si>
    <t>Brošure i ostali tiskani materijali</t>
  </si>
  <si>
    <t>3.4.</t>
  </si>
  <si>
    <t>Suveniri i promo materijali</t>
  </si>
  <si>
    <t>3.5.</t>
  </si>
  <si>
    <t>Turistička (smeđa) signalizacija</t>
  </si>
  <si>
    <t>DISTRIBUCIJA I PRODAJA VRIJEDNOSTI</t>
  </si>
  <si>
    <t>Sajmovi</t>
  </si>
  <si>
    <t>Studijska putovanja novinara</t>
  </si>
  <si>
    <t>4.3.</t>
  </si>
  <si>
    <t>Posebne prezentacije/poslovne radionice</t>
  </si>
  <si>
    <t>4.4.</t>
  </si>
  <si>
    <t>INTERNI MARKETING</t>
  </si>
  <si>
    <t>5.1.</t>
  </si>
  <si>
    <t>Edukacija</t>
  </si>
  <si>
    <t>5.2.</t>
  </si>
  <si>
    <t>Koordinacija i nadzor sustava turističkih zajednica na području županije, turistički klaster</t>
  </si>
  <si>
    <t>5.3.</t>
  </si>
  <si>
    <t>Nagrade i priznanja u projektima</t>
  </si>
  <si>
    <t>MARKETINŠKA INFRASTRUKTURA</t>
  </si>
  <si>
    <t>6.1.</t>
  </si>
  <si>
    <t>Proizvodnja multimedijalnih materijala</t>
  </si>
  <si>
    <t>6.2.</t>
  </si>
  <si>
    <t>Istraživanje tržišta</t>
  </si>
  <si>
    <t>6.3.</t>
  </si>
  <si>
    <t>Suradnja s domaćim i međunarodnim institucijama</t>
  </si>
  <si>
    <t>6.4.</t>
  </si>
  <si>
    <t>Banka fotografija / filmskih snimaka i priprema u izdavaštvu</t>
  </si>
  <si>
    <t>6.5.</t>
  </si>
  <si>
    <t xml:space="preserve">Jedinstveni turistički informacijski sustav </t>
  </si>
  <si>
    <t>7.</t>
  </si>
  <si>
    <t>POSEBNI PROGRAMI</t>
  </si>
  <si>
    <t>7.1.</t>
  </si>
  <si>
    <t>Poticanje i pomaganje razvoja turizma na područjima koja nisu turistički razvijena</t>
  </si>
  <si>
    <t>8.</t>
  </si>
  <si>
    <t>PRIJENOS VIŠKA U IDUĆU GODINU - POKRIVANJE MANJKA U IDUĆOJ GODINI (SVEUKUPNI PRIHODI UMANJENI ZA SVEUKUPNE RASHODE)</t>
  </si>
  <si>
    <t>OSTALO (planovi razvoja turizma, strateški marketing planovi i ostalo)</t>
  </si>
  <si>
    <t>PLAN 2015</t>
  </si>
  <si>
    <t>Tjedan otvorenih vrata</t>
  </si>
  <si>
    <t>potpora razvoju DMO i DMK</t>
  </si>
  <si>
    <t>2.2.4.</t>
  </si>
  <si>
    <t>Oglašavanje u promotivnim kampanjama javnog i privatnog sektora, online i ofline</t>
  </si>
  <si>
    <t>Prihodi od transfera DCC</t>
  </si>
  <si>
    <t>2.1.5.</t>
  </si>
  <si>
    <t>Ostale manifestacije</t>
  </si>
  <si>
    <t xml:space="preserve">Ostale prezentacije </t>
  </si>
  <si>
    <t>Bike edukacija</t>
  </si>
  <si>
    <t>Okusi Srijema i Slavonije</t>
  </si>
  <si>
    <t>2.2.1.1.</t>
  </si>
  <si>
    <t>2.2.2.2.</t>
  </si>
  <si>
    <t>RASHODI</t>
  </si>
  <si>
    <t>PRIHODI</t>
  </si>
  <si>
    <t>6 = 5 / 4</t>
  </si>
  <si>
    <t>STRUKTURA NOVI PLAN %</t>
  </si>
  <si>
    <t>9 = 8 / 4</t>
  </si>
  <si>
    <t>SVEUKUPNO PRIHODI:</t>
  </si>
  <si>
    <t>SVEUKUPNO RASHODI:</t>
  </si>
  <si>
    <t>Prihodi od drugih aktivnosti</t>
  </si>
  <si>
    <t>Ostali nespomenuti prihodi - prihodi od ostalih TZ</t>
  </si>
  <si>
    <t>1. REBALANS FINANCIJSKOG PLANA 2016. godine</t>
  </si>
  <si>
    <t>PLAN 2016</t>
  </si>
  <si>
    <t>NOVI PLAN 2016.</t>
  </si>
  <si>
    <t>INDEKS IZVRŠENJA "NOVI PLAN 2016."/"PLAN 2016."</t>
  </si>
  <si>
    <t>4.1.1.</t>
  </si>
  <si>
    <t>4.1.2.</t>
  </si>
  <si>
    <t>4.1.3.</t>
  </si>
  <si>
    <t>Prihodi za TZ na TZN</t>
  </si>
  <si>
    <t>Prihodi za promotivne kampanje</t>
  </si>
  <si>
    <t>4.1.4.</t>
  </si>
  <si>
    <t xml:space="preserve">Ostalo </t>
  </si>
  <si>
    <t>2.2.2.3.</t>
  </si>
  <si>
    <t>Promotivni materijal ključnog turističko proizvoda</t>
  </si>
  <si>
    <t>IZVRŠENJE do 16. 12.</t>
  </si>
  <si>
    <t>INDEKS IZVRŠENJA DO 16. 12.2016./PLAN 2016.</t>
  </si>
  <si>
    <t>STRUKTURA IZVRŠENJA DO 16.12.2016. (%)</t>
  </si>
  <si>
    <t>Prihodi za sajmove</t>
  </si>
  <si>
    <t>Prihodi za posebne prezentacije</t>
  </si>
  <si>
    <t>4.1.5.</t>
  </si>
  <si>
    <t>IZVRŠENJE do 16.12.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</si>
</sst>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sz val="8"/>
      <name val="Garamond"/>
      <family val="1"/>
      <charset val="238"/>
    </font>
    <font>
      <b/>
      <sz val="8"/>
      <color indexed="8"/>
      <name val="Garamond"/>
      <family val="1"/>
      <charset val="238"/>
    </font>
    <font>
      <i/>
      <sz val="8"/>
      <color indexed="8"/>
      <name val="Garamond"/>
      <family val="1"/>
      <charset val="238"/>
    </font>
    <font>
      <i/>
      <sz val="8"/>
      <name val="Garamond"/>
      <family val="1"/>
      <charset val="238"/>
    </font>
    <font>
      <sz val="12"/>
      <color indexed="8"/>
      <name val="Garamond"/>
      <family val="1"/>
      <charset val="238"/>
    </font>
    <font>
      <b/>
      <sz val="9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b/>
      <i/>
      <sz val="8"/>
      <color indexed="8"/>
      <name val="Garamond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i/>
      <sz val="10"/>
      <color indexed="8"/>
      <name val="Garamond"/>
      <family val="1"/>
      <charset val="238"/>
    </font>
    <font>
      <b/>
      <sz val="12"/>
      <color indexed="8"/>
      <name val="Garamond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5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Fill="1"/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wrapText="1" indent="2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4" fontId="2" fillId="5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4" fontId="2" fillId="6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vertical="center" wrapText="1"/>
    </xf>
    <xf numFmtId="4" fontId="2" fillId="7" borderId="1" xfId="0" applyNumberFormat="1" applyFont="1" applyFill="1" applyBorder="1" applyAlignment="1">
      <alignment horizontal="right"/>
    </xf>
    <xf numFmtId="164" fontId="2" fillId="7" borderId="1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3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4" borderId="1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horizontal="right" vertical="center"/>
    </xf>
    <xf numFmtId="4" fontId="12" fillId="4" borderId="1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/>
    </xf>
    <xf numFmtId="0" fontId="2" fillId="3" borderId="6" xfId="0" applyFont="1" applyFill="1" applyBorder="1" applyAlignment="1">
      <alignment wrapText="1"/>
    </xf>
    <xf numFmtId="4" fontId="2" fillId="3" borderId="6" xfId="0" applyNumberFormat="1" applyFont="1" applyFill="1" applyBorder="1" applyAlignment="1">
      <alignment horizontal="right"/>
    </xf>
    <xf numFmtId="4" fontId="5" fillId="3" borderId="6" xfId="0" applyNumberFormat="1" applyFont="1" applyFill="1" applyBorder="1" applyAlignment="1">
      <alignment horizontal="right"/>
    </xf>
    <xf numFmtId="0" fontId="2" fillId="5" borderId="6" xfId="0" applyFont="1" applyFill="1" applyBorder="1" applyAlignment="1">
      <alignment horizontal="right"/>
    </xf>
    <xf numFmtId="0" fontId="2" fillId="5" borderId="6" xfId="0" applyFont="1" applyFill="1" applyBorder="1" applyAlignment="1">
      <alignment wrapText="1"/>
    </xf>
    <xf numFmtId="4" fontId="2" fillId="5" borderId="6" xfId="0" applyNumberFormat="1" applyFont="1" applyFill="1" applyBorder="1" applyAlignment="1">
      <alignment horizontal="right"/>
    </xf>
    <xf numFmtId="4" fontId="5" fillId="5" borderId="6" xfId="0" applyNumberFormat="1" applyFont="1" applyFill="1" applyBorder="1" applyAlignment="1">
      <alignment horizontal="right"/>
    </xf>
    <xf numFmtId="3" fontId="10" fillId="2" borderId="9" xfId="0" applyNumberFormat="1" applyFont="1" applyFill="1" applyBorder="1" applyAlignment="1">
      <alignment horizontal="center" vertical="center" wrapText="1"/>
    </xf>
    <xf numFmtId="3" fontId="10" fillId="2" borderId="10" xfId="0" applyNumberFormat="1" applyFont="1" applyFill="1" applyBorder="1" applyAlignment="1">
      <alignment horizontal="center" vertical="center" wrapText="1"/>
    </xf>
    <xf numFmtId="3" fontId="10" fillId="8" borderId="10" xfId="0" applyNumberFormat="1" applyFont="1" applyFill="1" applyBorder="1" applyAlignment="1">
      <alignment horizontal="center" vertical="center" wrapText="1"/>
    </xf>
    <xf numFmtId="3" fontId="10" fillId="9" borderId="10" xfId="0" applyNumberFormat="1" applyFont="1" applyFill="1" applyBorder="1" applyAlignment="1">
      <alignment horizontal="center" vertical="center" wrapText="1"/>
    </xf>
    <xf numFmtId="3" fontId="10" fillId="9" borderId="1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 wrapText="1"/>
    </xf>
    <xf numFmtId="4" fontId="4" fillId="8" borderId="13" xfId="0" applyNumberFormat="1" applyFont="1" applyFill="1" applyBorder="1" applyAlignment="1">
      <alignment horizontal="center" vertical="center" wrapText="1"/>
    </xf>
    <xf numFmtId="164" fontId="4" fillId="8" borderId="13" xfId="0" applyNumberFormat="1" applyFont="1" applyFill="1" applyBorder="1" applyAlignment="1">
      <alignment horizontal="center" vertical="center" wrapText="1"/>
    </xf>
    <xf numFmtId="4" fontId="4" fillId="9" borderId="13" xfId="0" applyNumberFormat="1" applyFont="1" applyFill="1" applyBorder="1" applyAlignment="1">
      <alignment horizontal="center" vertical="center" wrapText="1"/>
    </xf>
    <xf numFmtId="164" fontId="4" fillId="9" borderId="14" xfId="0" applyNumberFormat="1" applyFont="1" applyFill="1" applyBorder="1" applyAlignment="1">
      <alignment horizontal="center" vertical="center" wrapText="1"/>
    </xf>
    <xf numFmtId="4" fontId="9" fillId="10" borderId="1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5" borderId="6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right"/>
    </xf>
    <xf numFmtId="4" fontId="0" fillId="0" borderId="0" xfId="0" applyNumberFormat="1"/>
    <xf numFmtId="0" fontId="2" fillId="7" borderId="2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workbookViewId="0">
      <pane ySplit="4" topLeftCell="A56" activePane="bottomLeft" state="frozen"/>
      <selection pane="bottomLeft" activeCell="H18" sqref="H18"/>
    </sheetView>
  </sheetViews>
  <sheetFormatPr defaultRowHeight="15" x14ac:dyDescent="0.25"/>
  <cols>
    <col min="1" max="1" width="7.42578125" style="31" customWidth="1"/>
    <col min="2" max="2" width="34.7109375" customWidth="1"/>
    <col min="3" max="6" width="12.85546875" customWidth="1"/>
    <col min="7" max="7" width="13.85546875" customWidth="1"/>
    <col min="8" max="9" width="12.85546875" customWidth="1"/>
    <col min="10" max="10" width="13.85546875" customWidth="1"/>
  </cols>
  <sheetData>
    <row r="1" spans="1:11" s="20" customFormat="1" ht="22.9" customHeight="1" x14ac:dyDescent="0.25">
      <c r="A1" s="80" t="s">
        <v>113</v>
      </c>
      <c r="B1" s="81"/>
      <c r="C1" s="81"/>
      <c r="D1" s="81"/>
      <c r="E1" s="81"/>
      <c r="F1" s="81"/>
      <c r="G1" s="81"/>
      <c r="H1" s="81"/>
      <c r="I1" s="81"/>
      <c r="J1" s="81"/>
    </row>
    <row r="2" spans="1:11" ht="16.5" thickBot="1" x14ac:dyDescent="0.3">
      <c r="A2" s="78" t="s">
        <v>105</v>
      </c>
      <c r="B2" s="79"/>
      <c r="C2" s="79"/>
      <c r="D2" s="79"/>
      <c r="E2" s="79"/>
      <c r="F2" s="79"/>
      <c r="G2" s="79"/>
      <c r="H2" s="79"/>
      <c r="I2" s="79"/>
      <c r="J2" s="79"/>
      <c r="K2" s="2"/>
    </row>
    <row r="3" spans="1:11" ht="57" thickBot="1" x14ac:dyDescent="0.3">
      <c r="A3" s="58" t="s">
        <v>0</v>
      </c>
      <c r="B3" s="59" t="s">
        <v>1</v>
      </c>
      <c r="C3" s="60" t="s">
        <v>91</v>
      </c>
      <c r="D3" s="60" t="s">
        <v>114</v>
      </c>
      <c r="E3" s="60" t="s">
        <v>126</v>
      </c>
      <c r="F3" s="61" t="s">
        <v>127</v>
      </c>
      <c r="G3" s="62" t="s">
        <v>128</v>
      </c>
      <c r="H3" s="63" t="s">
        <v>115</v>
      </c>
      <c r="I3" s="63" t="s">
        <v>116</v>
      </c>
      <c r="J3" s="64" t="s">
        <v>107</v>
      </c>
      <c r="K3" s="1"/>
    </row>
    <row r="4" spans="1:11" ht="15.75" thickBot="1" x14ac:dyDescent="0.3">
      <c r="A4" s="53">
        <v>1</v>
      </c>
      <c r="B4" s="54">
        <v>2</v>
      </c>
      <c r="C4" s="54">
        <v>3</v>
      </c>
      <c r="D4" s="54">
        <v>4</v>
      </c>
      <c r="E4" s="54">
        <v>5</v>
      </c>
      <c r="F4" s="55" t="s">
        <v>106</v>
      </c>
      <c r="G4" s="55">
        <v>7</v>
      </c>
      <c r="H4" s="56">
        <v>8</v>
      </c>
      <c r="I4" s="56" t="s">
        <v>108</v>
      </c>
      <c r="J4" s="57">
        <v>10</v>
      </c>
      <c r="K4" s="1"/>
    </row>
    <row r="5" spans="1:11" x14ac:dyDescent="0.25">
      <c r="A5" s="45" t="s">
        <v>2</v>
      </c>
      <c r="B5" s="46" t="s">
        <v>3</v>
      </c>
      <c r="C5" s="47">
        <v>55000</v>
      </c>
      <c r="D5" s="47">
        <v>50000</v>
      </c>
      <c r="E5" s="47">
        <v>55927.83</v>
      </c>
      <c r="F5" s="47">
        <f>E5/D5*100</f>
        <v>111.85566</v>
      </c>
      <c r="G5" s="48">
        <f t="shared" ref="G5:G11" si="0">E5/$E$22*100</f>
        <v>5.7628934132374274</v>
      </c>
      <c r="H5" s="66">
        <v>60000</v>
      </c>
      <c r="I5" s="47">
        <f>H5/D5*100</f>
        <v>120</v>
      </c>
      <c r="J5" s="48">
        <f t="shared" ref="J5:J11" si="1">H5/$H$22*100</f>
        <v>5.5736182071528102</v>
      </c>
      <c r="K5" s="2"/>
    </row>
    <row r="6" spans="1:11" x14ac:dyDescent="0.25">
      <c r="A6" s="21" t="s">
        <v>4</v>
      </c>
      <c r="B6" s="4" t="s">
        <v>5</v>
      </c>
      <c r="C6" s="5">
        <v>168171</v>
      </c>
      <c r="D6" s="5">
        <v>281000</v>
      </c>
      <c r="E6" s="5">
        <v>166253.69</v>
      </c>
      <c r="F6" s="5">
        <f t="shared" ref="F6:F22" si="2">E6/D6*100</f>
        <v>59.165014234875443</v>
      </c>
      <c r="G6" s="35">
        <f t="shared" si="0"/>
        <v>17.131047191128584</v>
      </c>
      <c r="H6" s="67">
        <v>171000</v>
      </c>
      <c r="I6" s="5">
        <f t="shared" ref="I6:I22" si="3">H6/D6*100</f>
        <v>60.854092526690394</v>
      </c>
      <c r="J6" s="35">
        <f t="shared" si="1"/>
        <v>15.884811890385508</v>
      </c>
      <c r="K6" s="2"/>
    </row>
    <row r="7" spans="1:11" x14ac:dyDescent="0.25">
      <c r="A7" s="21" t="s">
        <v>6</v>
      </c>
      <c r="B7" s="4" t="s">
        <v>7</v>
      </c>
      <c r="C7" s="5">
        <v>325000</v>
      </c>
      <c r="D7" s="5">
        <v>460000</v>
      </c>
      <c r="E7" s="5">
        <f>SUM(E8:E9)</f>
        <v>294929.57</v>
      </c>
      <c r="F7" s="5">
        <f t="shared" si="2"/>
        <v>64.115123913043476</v>
      </c>
      <c r="G7" s="35">
        <f t="shared" si="0"/>
        <v>30.39001649665196</v>
      </c>
      <c r="H7" s="67">
        <f>SUM(H8:H9)</f>
        <v>295000</v>
      </c>
      <c r="I7" s="5">
        <f t="shared" si="3"/>
        <v>64.130434782608688</v>
      </c>
      <c r="J7" s="35">
        <f t="shared" si="1"/>
        <v>27.403622851834648</v>
      </c>
      <c r="K7" s="2"/>
    </row>
    <row r="8" spans="1:11" x14ac:dyDescent="0.25">
      <c r="A8" s="22" t="s">
        <v>8</v>
      </c>
      <c r="B8" s="6" t="s">
        <v>9</v>
      </c>
      <c r="C8" s="7">
        <v>15000</v>
      </c>
      <c r="D8" s="7">
        <v>40000</v>
      </c>
      <c r="E8" s="7">
        <v>14929.57</v>
      </c>
      <c r="F8" s="7">
        <f t="shared" si="2"/>
        <v>37.323924999999996</v>
      </c>
      <c r="G8" s="36">
        <f t="shared" si="0"/>
        <v>1.5383668670046216</v>
      </c>
      <c r="H8" s="68">
        <v>15000</v>
      </c>
      <c r="I8" s="7"/>
      <c r="J8" s="36">
        <f t="shared" si="1"/>
        <v>1.3934045517882026</v>
      </c>
      <c r="K8" s="2"/>
    </row>
    <row r="9" spans="1:11" x14ac:dyDescent="0.25">
      <c r="A9" s="22" t="s">
        <v>10</v>
      </c>
      <c r="B9" s="6" t="s">
        <v>11</v>
      </c>
      <c r="C9" s="7">
        <v>310000</v>
      </c>
      <c r="D9" s="7">
        <v>420000</v>
      </c>
      <c r="E9" s="7">
        <v>280000</v>
      </c>
      <c r="F9" s="7">
        <f t="shared" si="2"/>
        <v>66.666666666666657</v>
      </c>
      <c r="G9" s="36">
        <f t="shared" si="0"/>
        <v>28.851649629647341</v>
      </c>
      <c r="H9" s="68">
        <v>280000</v>
      </c>
      <c r="I9" s="7">
        <f t="shared" si="3"/>
        <v>66.666666666666657</v>
      </c>
      <c r="J9" s="36">
        <f t="shared" si="1"/>
        <v>26.010218300046446</v>
      </c>
      <c r="K9" s="2"/>
    </row>
    <row r="10" spans="1:11" x14ac:dyDescent="0.25">
      <c r="A10" s="21" t="s">
        <v>12</v>
      </c>
      <c r="B10" s="4" t="s">
        <v>111</v>
      </c>
      <c r="C10" s="5">
        <v>153700</v>
      </c>
      <c r="D10" s="5">
        <f>SUM(D11+D18+D19)</f>
        <v>345000</v>
      </c>
      <c r="E10" s="5">
        <f>SUM(E11+E18+E19)</f>
        <v>354875.95999999996</v>
      </c>
      <c r="F10" s="5">
        <f t="shared" si="2"/>
        <v>102.86259710144927</v>
      </c>
      <c r="G10" s="35">
        <f t="shared" si="0"/>
        <v>36.566988785374086</v>
      </c>
      <c r="H10" s="67">
        <f>SUM(H11+H18+H19)</f>
        <v>448342.19</v>
      </c>
      <c r="I10" s="5">
        <f t="shared" si="3"/>
        <v>129.9542579710145</v>
      </c>
      <c r="J10" s="35">
        <f t="shared" si="1"/>
        <v>41.648136553646076</v>
      </c>
      <c r="K10" s="2"/>
    </row>
    <row r="11" spans="1:11" x14ac:dyDescent="0.25">
      <c r="A11" s="22" t="s">
        <v>13</v>
      </c>
      <c r="B11" s="8" t="s">
        <v>14</v>
      </c>
      <c r="C11" s="7">
        <v>150000</v>
      </c>
      <c r="D11" s="7">
        <f>SUM(D12:D17)</f>
        <v>344000</v>
      </c>
      <c r="E11" s="7">
        <f>SUM(E12:E17)</f>
        <v>354865.20999999996</v>
      </c>
      <c r="F11" s="7">
        <f t="shared" si="2"/>
        <v>103.15849127906975</v>
      </c>
      <c r="G11" s="36">
        <f t="shared" si="0"/>
        <v>36.565881088111517</v>
      </c>
      <c r="H11" s="68">
        <f>SUM(H12:H17)</f>
        <v>448337.19</v>
      </c>
      <c r="I11" s="7">
        <f t="shared" si="3"/>
        <v>130.33057848837208</v>
      </c>
      <c r="J11" s="36">
        <f t="shared" si="1"/>
        <v>41.647672085462148</v>
      </c>
      <c r="K11" s="2"/>
    </row>
    <row r="12" spans="1:11" x14ac:dyDescent="0.25">
      <c r="A12" s="22"/>
      <c r="B12" s="8"/>
      <c r="C12" s="7"/>
      <c r="D12" s="7">
        <v>344000</v>
      </c>
      <c r="E12" s="7"/>
      <c r="F12" s="7"/>
      <c r="G12" s="36"/>
      <c r="H12" s="68"/>
      <c r="I12" s="7"/>
      <c r="J12" s="36"/>
      <c r="K12" s="2"/>
    </row>
    <row r="13" spans="1:11" x14ac:dyDescent="0.25">
      <c r="A13" s="22" t="s">
        <v>117</v>
      </c>
      <c r="B13" s="8" t="s">
        <v>120</v>
      </c>
      <c r="C13" s="7"/>
      <c r="D13" s="7"/>
      <c r="E13" s="7"/>
      <c r="F13" s="7" t="e">
        <f t="shared" si="2"/>
        <v>#DIV/0!</v>
      </c>
      <c r="G13" s="36"/>
      <c r="H13" s="68">
        <v>50000</v>
      </c>
      <c r="I13" s="7"/>
      <c r="J13" s="36">
        <f>H13/H22*100</f>
        <v>4.6446818392940088</v>
      </c>
      <c r="K13" s="2"/>
    </row>
    <row r="14" spans="1:11" x14ac:dyDescent="0.25">
      <c r="A14" s="22" t="s">
        <v>118</v>
      </c>
      <c r="B14" s="8" t="s">
        <v>129</v>
      </c>
      <c r="C14" s="7"/>
      <c r="D14" s="7"/>
      <c r="E14" s="7">
        <v>88831.49</v>
      </c>
      <c r="F14" s="7"/>
      <c r="G14" s="36"/>
      <c r="H14" s="68">
        <v>88831.49</v>
      </c>
      <c r="I14" s="7"/>
      <c r="J14" s="36">
        <f>H14/H22*100</f>
        <v>8.2518801672085473</v>
      </c>
      <c r="K14" s="2"/>
    </row>
    <row r="15" spans="1:11" x14ac:dyDescent="0.25">
      <c r="A15" s="22" t="s">
        <v>119</v>
      </c>
      <c r="B15" s="8" t="s">
        <v>130</v>
      </c>
      <c r="C15" s="7"/>
      <c r="D15" s="7"/>
      <c r="E15" s="7">
        <v>54833.64</v>
      </c>
      <c r="F15" s="7"/>
      <c r="G15" s="36"/>
      <c r="H15" s="68">
        <v>54833.64</v>
      </c>
      <c r="I15" s="7"/>
      <c r="J15" s="36">
        <f>H15/H22*100</f>
        <v>5.09369623780771</v>
      </c>
      <c r="K15" s="2"/>
    </row>
    <row r="16" spans="1:11" x14ac:dyDescent="0.25">
      <c r="A16" s="22" t="s">
        <v>122</v>
      </c>
      <c r="B16" s="8" t="s">
        <v>121</v>
      </c>
      <c r="C16" s="7"/>
      <c r="D16" s="7"/>
      <c r="E16" s="7">
        <v>197811.08</v>
      </c>
      <c r="F16" s="7"/>
      <c r="G16" s="36"/>
      <c r="H16" s="68">
        <v>237702.32</v>
      </c>
      <c r="I16" s="7"/>
      <c r="J16" s="36">
        <f>H16/H22*100</f>
        <v>22.081032977241062</v>
      </c>
      <c r="K16" s="2"/>
    </row>
    <row r="17" spans="1:11" x14ac:dyDescent="0.25">
      <c r="A17" s="22" t="s">
        <v>131</v>
      </c>
      <c r="B17" s="8" t="s">
        <v>123</v>
      </c>
      <c r="C17" s="7"/>
      <c r="D17" s="7"/>
      <c r="E17" s="7">
        <v>13389</v>
      </c>
      <c r="F17" s="7"/>
      <c r="G17" s="36"/>
      <c r="H17" s="68">
        <v>16969.740000000002</v>
      </c>
      <c r="I17" s="7"/>
      <c r="J17" s="36">
        <f>H17/H22*100</f>
        <v>1.5763808639108221</v>
      </c>
      <c r="K17" s="2"/>
    </row>
    <row r="18" spans="1:11" x14ac:dyDescent="0.25">
      <c r="A18" s="22" t="s">
        <v>15</v>
      </c>
      <c r="B18" s="8" t="s">
        <v>16</v>
      </c>
      <c r="C18" s="7">
        <v>100</v>
      </c>
      <c r="D18" s="7">
        <v>1000</v>
      </c>
      <c r="E18" s="7">
        <v>10.75</v>
      </c>
      <c r="F18" s="7">
        <f t="shared" si="2"/>
        <v>1.075</v>
      </c>
      <c r="G18" s="36">
        <f>E18/$E$22*100</f>
        <v>1.1076972625668176E-3</v>
      </c>
      <c r="H18" s="68">
        <v>5</v>
      </c>
      <c r="I18" s="7">
        <f t="shared" si="3"/>
        <v>0.5</v>
      </c>
      <c r="J18" s="36">
        <f>H18/H22*100</f>
        <v>4.6446818392940079E-4</v>
      </c>
      <c r="K18" s="2"/>
    </row>
    <row r="19" spans="1:11" x14ac:dyDescent="0.25">
      <c r="A19" s="22" t="s">
        <v>63</v>
      </c>
      <c r="B19" s="8" t="s">
        <v>96</v>
      </c>
      <c r="C19" s="7">
        <v>3600</v>
      </c>
      <c r="D19" s="7"/>
      <c r="E19" s="7"/>
      <c r="F19" s="7"/>
      <c r="G19" s="36">
        <f>E19/$E$22*100</f>
        <v>0</v>
      </c>
      <c r="H19" s="68"/>
      <c r="I19" s="7"/>
      <c r="J19" s="36">
        <f>H19/$H$22*100</f>
        <v>0</v>
      </c>
      <c r="K19" s="2"/>
    </row>
    <row r="20" spans="1:11" ht="23.25" x14ac:dyDescent="0.25">
      <c r="A20" s="23" t="s">
        <v>17</v>
      </c>
      <c r="B20" s="9" t="s">
        <v>18</v>
      </c>
      <c r="C20" s="5">
        <v>9129</v>
      </c>
      <c r="D20" s="5">
        <v>10000</v>
      </c>
      <c r="E20" s="5">
        <v>13157.81</v>
      </c>
      <c r="F20" s="5">
        <f t="shared" si="2"/>
        <v>131.57809999999998</v>
      </c>
      <c r="G20" s="35">
        <f>E20/$E$22*100</f>
        <v>1.3558018714766789</v>
      </c>
      <c r="H20" s="67">
        <v>13157.81</v>
      </c>
      <c r="I20" s="5">
        <f t="shared" si="3"/>
        <v>131.57809999999998</v>
      </c>
      <c r="J20" s="35">
        <f>H20/$H$22*100</f>
        <v>1.2222768230376218</v>
      </c>
      <c r="K20" s="2"/>
    </row>
    <row r="21" spans="1:11" ht="23.25" x14ac:dyDescent="0.25">
      <c r="A21" s="21" t="s">
        <v>19</v>
      </c>
      <c r="B21" s="4" t="s">
        <v>112</v>
      </c>
      <c r="C21" s="5">
        <v>60000</v>
      </c>
      <c r="D21" s="5"/>
      <c r="E21" s="5">
        <v>85336.91</v>
      </c>
      <c r="F21" s="5"/>
      <c r="G21" s="35">
        <f>E21/$E$22*100</f>
        <v>8.7932522421312456</v>
      </c>
      <c r="H21" s="67">
        <v>89000</v>
      </c>
      <c r="I21" s="5"/>
      <c r="J21" s="35">
        <f>H21/$H$22*100</f>
        <v>8.2675336739433352</v>
      </c>
      <c r="K21" s="2"/>
    </row>
    <row r="22" spans="1:11" s="40" customFormat="1" ht="21" customHeight="1" x14ac:dyDescent="0.25">
      <c r="A22" s="41"/>
      <c r="B22" s="42" t="s">
        <v>109</v>
      </c>
      <c r="C22" s="43">
        <f>SUM(C5+C6+C7+C10+C20+C21)</f>
        <v>771000</v>
      </c>
      <c r="D22" s="43">
        <f>SUM(D5+D6+D7+D10+D20+D21)</f>
        <v>1146000</v>
      </c>
      <c r="E22" s="43">
        <f>SUM(E5+E6+E7+E10+E20+E21)</f>
        <v>970481.77000000014</v>
      </c>
      <c r="F22" s="43">
        <f t="shared" si="2"/>
        <v>84.684273123909264</v>
      </c>
      <c r="G22" s="44">
        <f>E22/$E$22*100</f>
        <v>100</v>
      </c>
      <c r="H22" s="43">
        <f>SUM(H5+H6+H7+H10+H20+H21)</f>
        <v>1076500</v>
      </c>
      <c r="I22" s="43">
        <f t="shared" si="3"/>
        <v>93.93542757417103</v>
      </c>
      <c r="J22" s="44">
        <f>H22/$H$22*100</f>
        <v>100</v>
      </c>
      <c r="K22" s="39"/>
    </row>
    <row r="23" spans="1:11" ht="25.9" customHeight="1" thickBot="1" x14ac:dyDescent="0.3">
      <c r="A23" s="82" t="s">
        <v>104</v>
      </c>
      <c r="B23" s="83"/>
      <c r="C23" s="83"/>
      <c r="D23" s="83"/>
      <c r="E23" s="83"/>
      <c r="F23" s="83"/>
      <c r="G23" s="83"/>
      <c r="H23" s="83"/>
      <c r="I23" s="83"/>
      <c r="J23" s="83"/>
      <c r="K23" s="2"/>
    </row>
    <row r="24" spans="1:11" ht="57" thickBot="1" x14ac:dyDescent="0.3">
      <c r="A24" s="58" t="s">
        <v>0</v>
      </c>
      <c r="B24" s="59" t="s">
        <v>20</v>
      </c>
      <c r="C24" s="60" t="s">
        <v>91</v>
      </c>
      <c r="D24" s="60" t="s">
        <v>114</v>
      </c>
      <c r="E24" s="60" t="s">
        <v>132</v>
      </c>
      <c r="F24" s="61" t="s">
        <v>127</v>
      </c>
      <c r="G24" s="62" t="s">
        <v>128</v>
      </c>
      <c r="H24" s="63" t="s">
        <v>115</v>
      </c>
      <c r="I24" s="63" t="s">
        <v>116</v>
      </c>
      <c r="J24" s="64" t="s">
        <v>107</v>
      </c>
      <c r="K24" s="1"/>
    </row>
    <row r="25" spans="1:11" ht="15.75" thickBot="1" x14ac:dyDescent="0.3">
      <c r="A25" s="53">
        <v>1</v>
      </c>
      <c r="B25" s="54">
        <v>2</v>
      </c>
      <c r="C25" s="54">
        <v>3</v>
      </c>
      <c r="D25" s="54">
        <v>4</v>
      </c>
      <c r="E25" s="54">
        <v>5</v>
      </c>
      <c r="F25" s="55" t="s">
        <v>106</v>
      </c>
      <c r="G25" s="55">
        <v>7</v>
      </c>
      <c r="H25" s="56">
        <v>8</v>
      </c>
      <c r="I25" s="56" t="s">
        <v>108</v>
      </c>
      <c r="J25" s="57">
        <v>10</v>
      </c>
      <c r="K25" s="1"/>
    </row>
    <row r="26" spans="1:11" x14ac:dyDescent="0.25">
      <c r="A26" s="49" t="s">
        <v>2</v>
      </c>
      <c r="B26" s="50" t="s">
        <v>21</v>
      </c>
      <c r="C26" s="51">
        <f>SUM(C27:C29)</f>
        <v>330000</v>
      </c>
      <c r="D26" s="51">
        <v>480000</v>
      </c>
      <c r="E26" s="51">
        <f>SUM(E27:E29)</f>
        <v>352449.58</v>
      </c>
      <c r="F26" s="51">
        <f>E26/D26*100</f>
        <v>73.426995833333336</v>
      </c>
      <c r="G26" s="52">
        <f t="shared" ref="G26:G41" si="4">E26/$E$73*100</f>
        <v>36.930708571997037</v>
      </c>
      <c r="H26" s="69">
        <f>SUM(H27:H29)</f>
        <v>362158.08000000002</v>
      </c>
      <c r="I26" s="51">
        <f>H26/D26*100</f>
        <v>75.449600000000004</v>
      </c>
      <c r="J26" s="52">
        <f t="shared" ref="J26:J41" si="5">H26/$H$73*100</f>
        <v>33.642181142591731</v>
      </c>
      <c r="K26" s="2"/>
    </row>
    <row r="27" spans="1:11" x14ac:dyDescent="0.25">
      <c r="A27" s="21" t="s">
        <v>22</v>
      </c>
      <c r="B27" s="9" t="s">
        <v>23</v>
      </c>
      <c r="C27" s="5">
        <v>260000</v>
      </c>
      <c r="D27" s="5">
        <v>420000</v>
      </c>
      <c r="E27" s="5">
        <v>288829.62</v>
      </c>
      <c r="F27" s="5">
        <f t="shared" ref="F27:F73" si="6">E27/D27*100</f>
        <v>68.768957142857147</v>
      </c>
      <c r="G27" s="35">
        <f t="shared" si="4"/>
        <v>30.264421149773103</v>
      </c>
      <c r="H27" s="67">
        <v>292658.08</v>
      </c>
      <c r="I27" s="5">
        <f t="shared" ref="I27:I73" si="7">H27/D27*100</f>
        <v>69.680495238095247</v>
      </c>
      <c r="J27" s="35">
        <f t="shared" si="5"/>
        <v>27.186073385973064</v>
      </c>
      <c r="K27" s="2"/>
    </row>
    <row r="28" spans="1:11" x14ac:dyDescent="0.25">
      <c r="A28" s="21" t="s">
        <v>24</v>
      </c>
      <c r="B28" s="9" t="s">
        <v>25</v>
      </c>
      <c r="C28" s="5">
        <v>70000</v>
      </c>
      <c r="D28" s="5">
        <v>60000</v>
      </c>
      <c r="E28" s="5">
        <v>63619.96</v>
      </c>
      <c r="F28" s="5">
        <f t="shared" si="6"/>
        <v>106.03326666666666</v>
      </c>
      <c r="G28" s="35">
        <f t="shared" si="4"/>
        <v>6.6662874222239346</v>
      </c>
      <c r="H28" s="67">
        <v>69500</v>
      </c>
      <c r="I28" s="5">
        <f t="shared" si="7"/>
        <v>115.83333333333334</v>
      </c>
      <c r="J28" s="35">
        <f t="shared" si="5"/>
        <v>6.456107756618672</v>
      </c>
      <c r="K28" s="2"/>
    </row>
    <row r="29" spans="1:11" x14ac:dyDescent="0.25">
      <c r="A29" s="21" t="s">
        <v>26</v>
      </c>
      <c r="B29" s="9" t="s">
        <v>27</v>
      </c>
      <c r="C29" s="5"/>
      <c r="D29" s="5"/>
      <c r="E29" s="5"/>
      <c r="F29" s="5"/>
      <c r="G29" s="35">
        <f t="shared" si="4"/>
        <v>0</v>
      </c>
      <c r="H29" s="67"/>
      <c r="I29" s="5"/>
      <c r="J29" s="35">
        <f t="shared" si="5"/>
        <v>0</v>
      </c>
      <c r="K29" s="2"/>
    </row>
    <row r="30" spans="1:11" x14ac:dyDescent="0.25">
      <c r="A30" s="24" t="s">
        <v>4</v>
      </c>
      <c r="B30" s="11" t="s">
        <v>28</v>
      </c>
      <c r="C30" s="10">
        <f>SUM(C31+C38)</f>
        <v>96000</v>
      </c>
      <c r="D30" s="10">
        <f>SUM(D31+D38)</f>
        <v>74000</v>
      </c>
      <c r="E30" s="10">
        <f>SUM(E31+E38)</f>
        <v>35900.229999999996</v>
      </c>
      <c r="F30" s="10">
        <f t="shared" si="6"/>
        <v>48.513824324324318</v>
      </c>
      <c r="G30" s="37">
        <f t="shared" si="4"/>
        <v>3.7617321938578132</v>
      </c>
      <c r="H30" s="70">
        <f>SUM(H38+H31)</f>
        <v>92841.919999999998</v>
      </c>
      <c r="I30" s="10">
        <f t="shared" si="7"/>
        <v>125.46205405405406</v>
      </c>
      <c r="J30" s="37">
        <f t="shared" si="5"/>
        <v>8.6244235949837424</v>
      </c>
      <c r="K30" s="2"/>
    </row>
    <row r="31" spans="1:11" x14ac:dyDescent="0.25">
      <c r="A31" s="21" t="s">
        <v>29</v>
      </c>
      <c r="B31" s="9" t="s">
        <v>30</v>
      </c>
      <c r="C31" s="5">
        <f>SUM(C33:C37)</f>
        <v>27000</v>
      </c>
      <c r="D31" s="5">
        <v>35000</v>
      </c>
      <c r="E31" s="5">
        <f>SUM(E32)</f>
        <v>19741.919999999998</v>
      </c>
      <c r="F31" s="5">
        <f t="shared" si="6"/>
        <v>56.40548571428571</v>
      </c>
      <c r="G31" s="35">
        <f t="shared" si="4"/>
        <v>2.0686167200757613</v>
      </c>
      <c r="H31" s="67">
        <f>SUM(H32)</f>
        <v>19741.919999999998</v>
      </c>
      <c r="I31" s="5">
        <f t="shared" si="7"/>
        <v>56.40548571428571</v>
      </c>
      <c r="J31" s="35">
        <f t="shared" si="5"/>
        <v>1.8338987459359031</v>
      </c>
      <c r="K31" s="2"/>
    </row>
    <row r="32" spans="1:11" x14ac:dyDescent="0.25">
      <c r="A32" s="25"/>
      <c r="B32" s="12" t="s">
        <v>31</v>
      </c>
      <c r="C32" s="13">
        <v>27000</v>
      </c>
      <c r="D32" s="13">
        <f>SUM(D33:D37)</f>
        <v>35000</v>
      </c>
      <c r="E32" s="13">
        <f>SUM(E33:E37)</f>
        <v>19741.919999999998</v>
      </c>
      <c r="F32" s="13">
        <f t="shared" si="6"/>
        <v>56.40548571428571</v>
      </c>
      <c r="G32" s="38">
        <f t="shared" si="4"/>
        <v>2.0686167200757613</v>
      </c>
      <c r="H32" s="71">
        <f>SUM(H33:H37)</f>
        <v>19741.919999999998</v>
      </c>
      <c r="I32" s="13">
        <f t="shared" si="7"/>
        <v>56.40548571428571</v>
      </c>
      <c r="J32" s="38">
        <f t="shared" si="5"/>
        <v>1.8338987459359031</v>
      </c>
      <c r="K32" s="2"/>
    </row>
    <row r="33" spans="1:11" x14ac:dyDescent="0.25">
      <c r="A33" s="22" t="s">
        <v>32</v>
      </c>
      <c r="B33" s="14" t="s">
        <v>33</v>
      </c>
      <c r="C33" s="7">
        <v>17000</v>
      </c>
      <c r="D33" s="7">
        <v>17000</v>
      </c>
      <c r="E33" s="7">
        <v>5000</v>
      </c>
      <c r="F33" s="7">
        <f t="shared" si="6"/>
        <v>29.411764705882355</v>
      </c>
      <c r="G33" s="36">
        <f t="shared" si="4"/>
        <v>0.52391477629221517</v>
      </c>
      <c r="H33" s="68">
        <v>5000</v>
      </c>
      <c r="I33" s="7">
        <f t="shared" si="7"/>
        <v>29.411764705882355</v>
      </c>
      <c r="J33" s="36">
        <f t="shared" si="5"/>
        <v>0.46446818392940087</v>
      </c>
      <c r="K33" s="2"/>
    </row>
    <row r="34" spans="1:11" x14ac:dyDescent="0.25">
      <c r="A34" s="22" t="s">
        <v>34</v>
      </c>
      <c r="B34" s="14" t="s">
        <v>35</v>
      </c>
      <c r="C34" s="7">
        <v>10000</v>
      </c>
      <c r="D34" s="7">
        <v>8000</v>
      </c>
      <c r="E34" s="7">
        <v>1000</v>
      </c>
      <c r="F34" s="7">
        <f t="shared" si="6"/>
        <v>12.5</v>
      </c>
      <c r="G34" s="36">
        <f t="shared" si="4"/>
        <v>0.10478295525844301</v>
      </c>
      <c r="H34" s="68">
        <v>1000</v>
      </c>
      <c r="I34" s="7">
        <f t="shared" si="7"/>
        <v>12.5</v>
      </c>
      <c r="J34" s="36">
        <f t="shared" si="5"/>
        <v>9.2893636785880168E-2</v>
      </c>
      <c r="K34" s="2"/>
    </row>
    <row r="35" spans="1:11" x14ac:dyDescent="0.25">
      <c r="A35" s="22" t="s">
        <v>36</v>
      </c>
      <c r="B35" s="14" t="s">
        <v>92</v>
      </c>
      <c r="C35" s="7">
        <v>0</v>
      </c>
      <c r="D35" s="7">
        <v>5000</v>
      </c>
      <c r="E35" s="7">
        <v>3441.25</v>
      </c>
      <c r="F35" s="7">
        <f t="shared" si="6"/>
        <v>68.825000000000003</v>
      </c>
      <c r="G35" s="36">
        <f t="shared" si="4"/>
        <v>0.36058434478311707</v>
      </c>
      <c r="H35" s="68">
        <v>3441.25</v>
      </c>
      <c r="I35" s="7">
        <f t="shared" si="7"/>
        <v>68.825000000000003</v>
      </c>
      <c r="J35" s="36">
        <f t="shared" si="5"/>
        <v>0.31967022758941016</v>
      </c>
      <c r="K35" s="2"/>
    </row>
    <row r="36" spans="1:11" x14ac:dyDescent="0.25">
      <c r="A36" s="22" t="s">
        <v>36</v>
      </c>
      <c r="B36" s="14" t="s">
        <v>37</v>
      </c>
      <c r="C36" s="7">
        <v>0</v>
      </c>
      <c r="D36" s="7">
        <v>5000</v>
      </c>
      <c r="E36" s="7">
        <v>10300.67</v>
      </c>
      <c r="F36" s="7">
        <f t="shared" si="6"/>
        <v>206.01340000000002</v>
      </c>
      <c r="G36" s="36">
        <f t="shared" si="4"/>
        <v>1.0793346437419864</v>
      </c>
      <c r="H36" s="68">
        <v>10300.67</v>
      </c>
      <c r="I36" s="7">
        <f t="shared" si="7"/>
        <v>206.01340000000002</v>
      </c>
      <c r="J36" s="36">
        <f t="shared" si="5"/>
        <v>0.95686669763121235</v>
      </c>
      <c r="K36" s="2"/>
    </row>
    <row r="37" spans="1:11" x14ac:dyDescent="0.25">
      <c r="A37" s="22" t="s">
        <v>97</v>
      </c>
      <c r="B37" s="14" t="s">
        <v>98</v>
      </c>
      <c r="C37" s="7"/>
      <c r="D37" s="7"/>
      <c r="E37" s="7"/>
      <c r="F37" s="7"/>
      <c r="G37" s="36">
        <f t="shared" si="4"/>
        <v>0</v>
      </c>
      <c r="H37" s="68"/>
      <c r="I37" s="7"/>
      <c r="J37" s="36">
        <f t="shared" si="5"/>
        <v>0</v>
      </c>
      <c r="K37" s="2"/>
    </row>
    <row r="38" spans="1:11" ht="23.25" x14ac:dyDescent="0.25">
      <c r="A38" s="21" t="s">
        <v>38</v>
      </c>
      <c r="B38" s="9" t="s">
        <v>39</v>
      </c>
      <c r="C38" s="5">
        <f>SUM(C39+C43+C44+C45)</f>
        <v>69000</v>
      </c>
      <c r="D38" s="5">
        <f>SUM(D39+D43+D44+D45)</f>
        <v>39000</v>
      </c>
      <c r="E38" s="5">
        <f>SUM(E39+E43+E44+E45)</f>
        <v>16158.31</v>
      </c>
      <c r="F38" s="5">
        <f t="shared" si="6"/>
        <v>41.431564102564103</v>
      </c>
      <c r="G38" s="35">
        <f t="shared" si="4"/>
        <v>1.6931154737820524</v>
      </c>
      <c r="H38" s="67">
        <f>SUM(H39,H43,H44,H45)</f>
        <v>73100</v>
      </c>
      <c r="I38" s="5">
        <f t="shared" si="7"/>
        <v>187.43589743589743</v>
      </c>
      <c r="J38" s="35">
        <f t="shared" si="5"/>
        <v>6.7905248490478396</v>
      </c>
      <c r="K38" s="2"/>
    </row>
    <row r="39" spans="1:11" x14ac:dyDescent="0.25">
      <c r="A39" s="26" t="s">
        <v>40</v>
      </c>
      <c r="B39" s="15" t="s">
        <v>41</v>
      </c>
      <c r="C39" s="16">
        <v>64000</v>
      </c>
      <c r="D39" s="16">
        <v>27000</v>
      </c>
      <c r="E39" s="16">
        <f>SUM(E40:E42)</f>
        <v>10157.56</v>
      </c>
      <c r="F39" s="16">
        <f t="shared" si="6"/>
        <v>37.620592592592587</v>
      </c>
      <c r="G39" s="34">
        <f t="shared" si="4"/>
        <v>1.0643391550149504</v>
      </c>
      <c r="H39" s="72">
        <f>SUM(H40:H42)</f>
        <v>65200</v>
      </c>
      <c r="I39" s="16">
        <f t="shared" si="7"/>
        <v>241.4814814814815</v>
      </c>
      <c r="J39" s="34">
        <f t="shared" si="5"/>
        <v>6.0566651184393869</v>
      </c>
      <c r="K39" s="2"/>
    </row>
    <row r="40" spans="1:11" x14ac:dyDescent="0.25">
      <c r="A40" s="32" t="s">
        <v>102</v>
      </c>
      <c r="B40" s="33" t="s">
        <v>100</v>
      </c>
      <c r="C40" s="34">
        <v>37000</v>
      </c>
      <c r="D40" s="34"/>
      <c r="E40" s="34"/>
      <c r="F40" s="34"/>
      <c r="G40" s="34">
        <f t="shared" si="4"/>
        <v>0</v>
      </c>
      <c r="H40" s="73"/>
      <c r="I40" s="34"/>
      <c r="J40" s="34">
        <f t="shared" si="5"/>
        <v>0</v>
      </c>
      <c r="K40" s="2"/>
    </row>
    <row r="41" spans="1:11" x14ac:dyDescent="0.25">
      <c r="A41" s="32" t="s">
        <v>103</v>
      </c>
      <c r="B41" s="33" t="s">
        <v>101</v>
      </c>
      <c r="C41" s="34">
        <v>27000</v>
      </c>
      <c r="D41" s="34"/>
      <c r="E41" s="34">
        <v>10157.56</v>
      </c>
      <c r="F41" s="34"/>
      <c r="G41" s="34">
        <f t="shared" si="4"/>
        <v>1.0643391550149504</v>
      </c>
      <c r="H41" s="73">
        <v>27700</v>
      </c>
      <c r="I41" s="34"/>
      <c r="J41" s="34">
        <f t="shared" si="5"/>
        <v>2.5731537389688808</v>
      </c>
      <c r="K41" s="2"/>
    </row>
    <row r="42" spans="1:11" x14ac:dyDescent="0.25">
      <c r="A42" s="32" t="s">
        <v>124</v>
      </c>
      <c r="B42" s="33" t="s">
        <v>125</v>
      </c>
      <c r="C42" s="34"/>
      <c r="D42" s="34"/>
      <c r="E42" s="34"/>
      <c r="F42" s="34"/>
      <c r="G42" s="34"/>
      <c r="H42" s="73">
        <v>37500</v>
      </c>
      <c r="I42" s="34"/>
      <c r="J42" s="34"/>
      <c r="K42" s="2"/>
    </row>
    <row r="43" spans="1:11" x14ac:dyDescent="0.25">
      <c r="A43" s="26" t="s">
        <v>42</v>
      </c>
      <c r="B43" s="15" t="s">
        <v>43</v>
      </c>
      <c r="C43" s="16">
        <v>0</v>
      </c>
      <c r="D43" s="16">
        <v>5000</v>
      </c>
      <c r="E43" s="16">
        <v>2896.75</v>
      </c>
      <c r="F43" s="16"/>
      <c r="G43" s="34">
        <f t="shared" ref="G43:G73" si="8">E43/$E$73*100</f>
        <v>0.30353002564489484</v>
      </c>
      <c r="H43" s="72">
        <v>2900</v>
      </c>
      <c r="I43" s="16"/>
      <c r="J43" s="34">
        <f t="shared" ref="J43:J73" si="9">H43/$H$73*100</f>
        <v>0.26939154667905252</v>
      </c>
      <c r="K43" s="2"/>
    </row>
    <row r="44" spans="1:11" x14ac:dyDescent="0.25">
      <c r="A44" s="27" t="s">
        <v>44</v>
      </c>
      <c r="B44" s="15" t="s">
        <v>45</v>
      </c>
      <c r="C44" s="16">
        <v>0</v>
      </c>
      <c r="D44" s="16">
        <v>0</v>
      </c>
      <c r="E44" s="16"/>
      <c r="F44" s="16"/>
      <c r="G44" s="34">
        <f t="shared" si="8"/>
        <v>0</v>
      </c>
      <c r="H44" s="72">
        <v>0</v>
      </c>
      <c r="I44" s="16"/>
      <c r="J44" s="34">
        <f t="shared" si="9"/>
        <v>0</v>
      </c>
      <c r="K44" s="2"/>
    </row>
    <row r="45" spans="1:11" x14ac:dyDescent="0.25">
      <c r="A45" s="27" t="s">
        <v>94</v>
      </c>
      <c r="B45" s="15" t="s">
        <v>93</v>
      </c>
      <c r="C45" s="16">
        <v>5000</v>
      </c>
      <c r="D45" s="16">
        <v>7000</v>
      </c>
      <c r="E45" s="16">
        <v>3104</v>
      </c>
      <c r="F45" s="16">
        <f t="shared" si="6"/>
        <v>44.342857142857142</v>
      </c>
      <c r="G45" s="34">
        <f t="shared" si="8"/>
        <v>0.32524629312220715</v>
      </c>
      <c r="H45" s="72">
        <v>5000</v>
      </c>
      <c r="I45" s="16">
        <f t="shared" si="7"/>
        <v>71.428571428571431</v>
      </c>
      <c r="J45" s="34">
        <f t="shared" si="9"/>
        <v>0.46446818392940087</v>
      </c>
      <c r="K45" s="2"/>
    </row>
    <row r="46" spans="1:11" x14ac:dyDescent="0.25">
      <c r="A46" s="24" t="s">
        <v>6</v>
      </c>
      <c r="B46" s="11" t="s">
        <v>46</v>
      </c>
      <c r="C46" s="10">
        <v>49500</v>
      </c>
      <c r="D46" s="10">
        <f>SUM(D47+D49+D52+D53+D54)</f>
        <v>405000</v>
      </c>
      <c r="E46" s="10">
        <f>SUM(E47+E49+E52+E53+E54)</f>
        <v>272958.59999999998</v>
      </c>
      <c r="F46" s="10">
        <f t="shared" si="6"/>
        <v>67.39718518518518</v>
      </c>
      <c r="G46" s="37">
        <f t="shared" si="8"/>
        <v>28.601408771207243</v>
      </c>
      <c r="H46" s="70">
        <f>SUM(H47+H49+H52+H53+H54)</f>
        <v>319850</v>
      </c>
      <c r="I46" s="10">
        <f t="shared" si="7"/>
        <v>78.975308641975303</v>
      </c>
      <c r="J46" s="37">
        <f t="shared" si="9"/>
        <v>29.712029725963774</v>
      </c>
      <c r="K46" s="2"/>
    </row>
    <row r="47" spans="1:11" x14ac:dyDescent="0.25">
      <c r="A47" s="21" t="s">
        <v>8</v>
      </c>
      <c r="B47" s="9" t="s">
        <v>47</v>
      </c>
      <c r="C47" s="5">
        <v>3500</v>
      </c>
      <c r="D47" s="5">
        <f>SUM(D48)</f>
        <v>15000</v>
      </c>
      <c r="E47" s="5">
        <f>SUM(E48)</f>
        <v>4767.5</v>
      </c>
      <c r="F47" s="5">
        <f t="shared" si="6"/>
        <v>31.783333333333335</v>
      </c>
      <c r="G47" s="35">
        <f t="shared" si="8"/>
        <v>0.49955273919462712</v>
      </c>
      <c r="H47" s="67">
        <f>SUM(H48)</f>
        <v>4800</v>
      </c>
      <c r="I47" s="5">
        <f t="shared" si="7"/>
        <v>32</v>
      </c>
      <c r="J47" s="35">
        <f t="shared" si="9"/>
        <v>0.44588945657222484</v>
      </c>
      <c r="K47" s="2"/>
    </row>
    <row r="48" spans="1:11" x14ac:dyDescent="0.25">
      <c r="A48" s="26" t="s">
        <v>48</v>
      </c>
      <c r="B48" s="15" t="s">
        <v>49</v>
      </c>
      <c r="C48" s="16">
        <v>3500</v>
      </c>
      <c r="D48" s="16">
        <v>15000</v>
      </c>
      <c r="E48" s="16">
        <v>4767.5</v>
      </c>
      <c r="F48" s="16">
        <f t="shared" si="6"/>
        <v>31.783333333333335</v>
      </c>
      <c r="G48" s="34">
        <f t="shared" si="8"/>
        <v>0.49955273919462712</v>
      </c>
      <c r="H48" s="72">
        <v>4800</v>
      </c>
      <c r="I48" s="16">
        <f t="shared" si="7"/>
        <v>32</v>
      </c>
      <c r="J48" s="34">
        <f t="shared" si="9"/>
        <v>0.44588945657222484</v>
      </c>
      <c r="K48" s="2"/>
    </row>
    <row r="49" spans="1:11" x14ac:dyDescent="0.25">
      <c r="A49" s="21" t="s">
        <v>10</v>
      </c>
      <c r="B49" s="9" t="s">
        <v>50</v>
      </c>
      <c r="C49" s="5">
        <v>38000</v>
      </c>
      <c r="D49" s="5">
        <f>SUM(D50:D51)</f>
        <v>342000</v>
      </c>
      <c r="E49" s="5">
        <f>SUM(E50:E51)</f>
        <v>257381.08</v>
      </c>
      <c r="F49" s="5">
        <f t="shared" si="6"/>
        <v>75.25762573099415</v>
      </c>
      <c r="G49" s="35">
        <f t="shared" si="8"/>
        <v>26.969150190009746</v>
      </c>
      <c r="H49" s="67">
        <f>SUM(H50:H51)</f>
        <v>304150</v>
      </c>
      <c r="I49" s="5">
        <f t="shared" si="7"/>
        <v>88.932748538011694</v>
      </c>
      <c r="J49" s="35">
        <f t="shared" si="9"/>
        <v>28.253599628425452</v>
      </c>
      <c r="K49" s="2"/>
    </row>
    <row r="50" spans="1:11" ht="23.25" x14ac:dyDescent="0.25">
      <c r="A50" s="28" t="s">
        <v>51</v>
      </c>
      <c r="B50" s="15" t="s">
        <v>95</v>
      </c>
      <c r="C50" s="16">
        <v>35500</v>
      </c>
      <c r="D50" s="16">
        <v>332000</v>
      </c>
      <c r="E50" s="16">
        <v>254366.58</v>
      </c>
      <c r="F50" s="16">
        <f t="shared" si="6"/>
        <v>76.61643975903614</v>
      </c>
      <c r="G50" s="34">
        <f t="shared" si="8"/>
        <v>26.653281971383169</v>
      </c>
      <c r="H50" s="72">
        <v>301100</v>
      </c>
      <c r="I50" s="16">
        <f t="shared" si="7"/>
        <v>90.692771084337352</v>
      </c>
      <c r="J50" s="34">
        <f t="shared" si="9"/>
        <v>27.97027403622852</v>
      </c>
      <c r="K50" s="2"/>
    </row>
    <row r="51" spans="1:11" x14ac:dyDescent="0.25">
      <c r="A51" s="26" t="s">
        <v>52</v>
      </c>
      <c r="B51" s="15" t="s">
        <v>53</v>
      </c>
      <c r="C51" s="16">
        <v>2500</v>
      </c>
      <c r="D51" s="16">
        <v>10000</v>
      </c>
      <c r="E51" s="16">
        <v>3014.5</v>
      </c>
      <c r="F51" s="16">
        <f t="shared" si="6"/>
        <v>30.145</v>
      </c>
      <c r="G51" s="34">
        <f t="shared" si="8"/>
        <v>0.31586821862657649</v>
      </c>
      <c r="H51" s="72">
        <v>3050</v>
      </c>
      <c r="I51" s="16">
        <f t="shared" si="7"/>
        <v>30.5</v>
      </c>
      <c r="J51" s="34">
        <f t="shared" si="9"/>
        <v>0.28332559219693454</v>
      </c>
      <c r="K51" s="2"/>
    </row>
    <row r="52" spans="1:11" x14ac:dyDescent="0.25">
      <c r="A52" s="21" t="s">
        <v>54</v>
      </c>
      <c r="B52" s="9" t="s">
        <v>55</v>
      </c>
      <c r="C52" s="5">
        <v>4000</v>
      </c>
      <c r="D52" s="5">
        <v>30000</v>
      </c>
      <c r="E52" s="5">
        <v>3618.75</v>
      </c>
      <c r="F52" s="5">
        <f t="shared" si="6"/>
        <v>12.0625</v>
      </c>
      <c r="G52" s="35">
        <f t="shared" si="8"/>
        <v>0.37918331934149069</v>
      </c>
      <c r="H52" s="67">
        <v>3700</v>
      </c>
      <c r="I52" s="5">
        <f t="shared" si="7"/>
        <v>12.333333333333334</v>
      </c>
      <c r="J52" s="35">
        <f t="shared" si="9"/>
        <v>0.34370645610775657</v>
      </c>
      <c r="K52" s="3"/>
    </row>
    <row r="53" spans="1:11" x14ac:dyDescent="0.25">
      <c r="A53" s="21" t="s">
        <v>56</v>
      </c>
      <c r="B53" s="9" t="s">
        <v>57</v>
      </c>
      <c r="C53" s="5">
        <v>4000</v>
      </c>
      <c r="D53" s="5">
        <v>15000</v>
      </c>
      <c r="E53" s="5">
        <v>7191.27</v>
      </c>
      <c r="F53" s="5">
        <f t="shared" si="6"/>
        <v>47.941800000000001</v>
      </c>
      <c r="G53" s="35">
        <f t="shared" si="8"/>
        <v>0.75352252266138364</v>
      </c>
      <c r="H53" s="67">
        <v>7200</v>
      </c>
      <c r="I53" s="5">
        <f t="shared" si="7"/>
        <v>48</v>
      </c>
      <c r="J53" s="35">
        <f t="shared" si="9"/>
        <v>0.66883418485833723</v>
      </c>
      <c r="K53" s="3"/>
    </row>
    <row r="54" spans="1:11" x14ac:dyDescent="0.25">
      <c r="A54" s="21" t="s">
        <v>58</v>
      </c>
      <c r="B54" s="9" t="s">
        <v>59</v>
      </c>
      <c r="C54" s="5">
        <v>0</v>
      </c>
      <c r="D54" s="5">
        <v>3000</v>
      </c>
      <c r="E54" s="5"/>
      <c r="F54" s="5">
        <f t="shared" si="6"/>
        <v>0</v>
      </c>
      <c r="G54" s="35">
        <f t="shared" si="8"/>
        <v>0</v>
      </c>
      <c r="H54" s="67">
        <v>0</v>
      </c>
      <c r="I54" s="5">
        <f t="shared" si="7"/>
        <v>0</v>
      </c>
      <c r="J54" s="35">
        <f t="shared" si="9"/>
        <v>0</v>
      </c>
      <c r="K54" s="3"/>
    </row>
    <row r="55" spans="1:11" x14ac:dyDescent="0.25">
      <c r="A55" s="24" t="s">
        <v>12</v>
      </c>
      <c r="B55" s="11" t="s">
        <v>60</v>
      </c>
      <c r="C55" s="10">
        <v>234000</v>
      </c>
      <c r="D55" s="10">
        <f>SUM(D56:D59)</f>
        <v>102000</v>
      </c>
      <c r="E55" s="10">
        <f>SUM(E56:E59)</f>
        <v>242202.88</v>
      </c>
      <c r="F55" s="10">
        <f t="shared" si="6"/>
        <v>237.45380392156866</v>
      </c>
      <c r="G55" s="37">
        <f t="shared" si="8"/>
        <v>25.378733538506044</v>
      </c>
      <c r="H55" s="70">
        <f>SUM(H56:H59)</f>
        <v>243200</v>
      </c>
      <c r="I55" s="10">
        <f t="shared" si="7"/>
        <v>238.43137254901961</v>
      </c>
      <c r="J55" s="37">
        <f t="shared" si="9"/>
        <v>22.591732466326057</v>
      </c>
      <c r="K55" s="2"/>
    </row>
    <row r="56" spans="1:11" x14ac:dyDescent="0.25">
      <c r="A56" s="23" t="s">
        <v>13</v>
      </c>
      <c r="B56" s="9" t="s">
        <v>61</v>
      </c>
      <c r="C56" s="5">
        <v>134000</v>
      </c>
      <c r="D56" s="5">
        <v>47000</v>
      </c>
      <c r="E56" s="5">
        <v>152141.73000000001</v>
      </c>
      <c r="F56" s="5">
        <f t="shared" si="6"/>
        <v>323.70580851063829</v>
      </c>
      <c r="G56" s="35">
        <f t="shared" si="8"/>
        <v>15.94186008753212</v>
      </c>
      <c r="H56" s="67">
        <v>153000</v>
      </c>
      <c r="I56" s="5">
        <f t="shared" si="7"/>
        <v>325.531914893617</v>
      </c>
      <c r="J56" s="35">
        <f t="shared" si="9"/>
        <v>14.212726428239666</v>
      </c>
      <c r="K56" s="2"/>
    </row>
    <row r="57" spans="1:11" x14ac:dyDescent="0.25">
      <c r="A57" s="21" t="s">
        <v>15</v>
      </c>
      <c r="B57" s="9" t="s">
        <v>62</v>
      </c>
      <c r="C57" s="5">
        <v>6500</v>
      </c>
      <c r="D57" s="5">
        <v>15000</v>
      </c>
      <c r="E57" s="5">
        <v>4653</v>
      </c>
      <c r="F57" s="5">
        <f t="shared" si="6"/>
        <v>31.019999999999996</v>
      </c>
      <c r="G57" s="35">
        <f t="shared" si="8"/>
        <v>0.48755509081753534</v>
      </c>
      <c r="H57" s="67">
        <v>4700</v>
      </c>
      <c r="I57" s="5">
        <f t="shared" si="7"/>
        <v>31.333333333333336</v>
      </c>
      <c r="J57" s="35">
        <f t="shared" si="9"/>
        <v>0.43660009289363683</v>
      </c>
      <c r="K57" s="2"/>
    </row>
    <row r="58" spans="1:11" x14ac:dyDescent="0.25">
      <c r="A58" s="21" t="s">
        <v>63</v>
      </c>
      <c r="B58" s="9" t="s">
        <v>64</v>
      </c>
      <c r="C58" s="5">
        <v>93500</v>
      </c>
      <c r="D58" s="5">
        <v>25000</v>
      </c>
      <c r="E58" s="5">
        <v>79414.649999999994</v>
      </c>
      <c r="F58" s="5">
        <f t="shared" si="6"/>
        <v>317.65859999999998</v>
      </c>
      <c r="G58" s="35">
        <f t="shared" si="8"/>
        <v>8.3213017178149116</v>
      </c>
      <c r="H58" s="67">
        <v>79500</v>
      </c>
      <c r="I58" s="5">
        <f t="shared" si="7"/>
        <v>318</v>
      </c>
      <c r="J58" s="35">
        <f t="shared" si="9"/>
        <v>7.3850441244774734</v>
      </c>
      <c r="K58" s="2"/>
    </row>
    <row r="59" spans="1:11" x14ac:dyDescent="0.25">
      <c r="A59" s="21" t="s">
        <v>65</v>
      </c>
      <c r="B59" s="9" t="s">
        <v>99</v>
      </c>
      <c r="C59" s="5">
        <v>0</v>
      </c>
      <c r="D59" s="5">
        <v>15000</v>
      </c>
      <c r="E59" s="5">
        <v>5993.5</v>
      </c>
      <c r="F59" s="5">
        <f t="shared" si="6"/>
        <v>39.956666666666671</v>
      </c>
      <c r="G59" s="35">
        <f t="shared" si="8"/>
        <v>0.62801664234147825</v>
      </c>
      <c r="H59" s="67">
        <v>6000</v>
      </c>
      <c r="I59" s="5">
        <f t="shared" si="7"/>
        <v>40</v>
      </c>
      <c r="J59" s="35">
        <f t="shared" si="9"/>
        <v>0.55736182071528106</v>
      </c>
      <c r="K59" s="2"/>
    </row>
    <row r="60" spans="1:11" x14ac:dyDescent="0.25">
      <c r="A60" s="24" t="s">
        <v>17</v>
      </c>
      <c r="B60" s="11" t="s">
        <v>66</v>
      </c>
      <c r="C60" s="10">
        <v>37700</v>
      </c>
      <c r="D60" s="10">
        <f>SUM(D61:D63)</f>
        <v>40000</v>
      </c>
      <c r="E60" s="10">
        <f>SUM(E61:E63)</f>
        <v>39914.9</v>
      </c>
      <c r="F60" s="10">
        <f t="shared" si="6"/>
        <v>99.78725</v>
      </c>
      <c r="G60" s="37">
        <f t="shared" si="8"/>
        <v>4.1824011808452282</v>
      </c>
      <c r="H60" s="70">
        <f>SUM(H61:H63)</f>
        <v>44200</v>
      </c>
      <c r="I60" s="10">
        <f t="shared" si="7"/>
        <v>110.5</v>
      </c>
      <c r="J60" s="37">
        <f t="shared" si="9"/>
        <v>4.1058987459359031</v>
      </c>
      <c r="K60" s="2"/>
    </row>
    <row r="61" spans="1:11" x14ac:dyDescent="0.25">
      <c r="A61" s="23" t="s">
        <v>67</v>
      </c>
      <c r="B61" s="9" t="s">
        <v>68</v>
      </c>
      <c r="C61" s="5">
        <v>12000</v>
      </c>
      <c r="D61" s="5">
        <v>15000</v>
      </c>
      <c r="E61" s="5">
        <v>23901.9</v>
      </c>
      <c r="F61" s="5">
        <f t="shared" si="6"/>
        <v>159.346</v>
      </c>
      <c r="G61" s="35">
        <f t="shared" si="8"/>
        <v>2.5045117182917793</v>
      </c>
      <c r="H61" s="67">
        <v>26000</v>
      </c>
      <c r="I61" s="5">
        <f t="shared" si="7"/>
        <v>173.33333333333334</v>
      </c>
      <c r="J61" s="35">
        <f t="shared" si="9"/>
        <v>2.4152345564328841</v>
      </c>
      <c r="K61" s="2"/>
    </row>
    <row r="62" spans="1:11" ht="23.25" x14ac:dyDescent="0.25">
      <c r="A62" s="23" t="s">
        <v>69</v>
      </c>
      <c r="B62" s="9" t="s">
        <v>70</v>
      </c>
      <c r="C62" s="5">
        <v>15000</v>
      </c>
      <c r="D62" s="5">
        <v>15000</v>
      </c>
      <c r="E62" s="5">
        <v>9325</v>
      </c>
      <c r="F62" s="5">
        <f t="shared" si="6"/>
        <v>62.166666666666671</v>
      </c>
      <c r="G62" s="35">
        <f t="shared" si="8"/>
        <v>0.97710105778498113</v>
      </c>
      <c r="H62" s="67">
        <v>10000</v>
      </c>
      <c r="I62" s="5">
        <f t="shared" si="7"/>
        <v>66.666666666666657</v>
      </c>
      <c r="J62" s="35">
        <f t="shared" si="9"/>
        <v>0.92893636785880174</v>
      </c>
      <c r="K62" s="2"/>
    </row>
    <row r="63" spans="1:11" x14ac:dyDescent="0.25">
      <c r="A63" s="21" t="s">
        <v>71</v>
      </c>
      <c r="B63" s="9" t="s">
        <v>72</v>
      </c>
      <c r="C63" s="5">
        <v>10700</v>
      </c>
      <c r="D63" s="5">
        <v>10000</v>
      </c>
      <c r="E63" s="5">
        <v>6688</v>
      </c>
      <c r="F63" s="5">
        <f t="shared" si="6"/>
        <v>66.88</v>
      </c>
      <c r="G63" s="35">
        <f t="shared" si="8"/>
        <v>0.70078840476846693</v>
      </c>
      <c r="H63" s="67">
        <v>8200</v>
      </c>
      <c r="I63" s="5">
        <f t="shared" si="7"/>
        <v>82</v>
      </c>
      <c r="J63" s="35">
        <f t="shared" si="9"/>
        <v>0.76172782164421737</v>
      </c>
      <c r="K63" s="2"/>
    </row>
    <row r="64" spans="1:11" x14ac:dyDescent="0.25">
      <c r="A64" s="24" t="s">
        <v>19</v>
      </c>
      <c r="B64" s="11" t="s">
        <v>73</v>
      </c>
      <c r="C64" s="10">
        <v>11800</v>
      </c>
      <c r="D64" s="10">
        <f>SUM(D65:D69)</f>
        <v>35000</v>
      </c>
      <c r="E64" s="10">
        <f>SUM(E65:E69)</f>
        <v>9177.5</v>
      </c>
      <c r="F64" s="10">
        <f t="shared" si="6"/>
        <v>26.221428571428575</v>
      </c>
      <c r="G64" s="37">
        <f t="shared" si="8"/>
        <v>0.96164557188436095</v>
      </c>
      <c r="H64" s="70">
        <f>SUM(H65:H69)</f>
        <v>12500</v>
      </c>
      <c r="I64" s="10">
        <f t="shared" si="7"/>
        <v>35.714285714285715</v>
      </c>
      <c r="J64" s="37">
        <f t="shared" si="9"/>
        <v>1.1611704598235022</v>
      </c>
      <c r="K64" s="2"/>
    </row>
    <row r="65" spans="1:11" x14ac:dyDescent="0.25">
      <c r="A65" s="21" t="s">
        <v>74</v>
      </c>
      <c r="B65" s="9" t="s">
        <v>75</v>
      </c>
      <c r="C65" s="5">
        <v>0</v>
      </c>
      <c r="D65" s="5">
        <v>10000</v>
      </c>
      <c r="E65" s="5"/>
      <c r="F65" s="5">
        <f t="shared" si="6"/>
        <v>0</v>
      </c>
      <c r="G65" s="35">
        <f t="shared" si="8"/>
        <v>0</v>
      </c>
      <c r="H65" s="67">
        <v>0</v>
      </c>
      <c r="I65" s="5">
        <f t="shared" si="7"/>
        <v>0</v>
      </c>
      <c r="J65" s="35">
        <f t="shared" si="9"/>
        <v>0</v>
      </c>
      <c r="K65" s="2"/>
    </row>
    <row r="66" spans="1:11" x14ac:dyDescent="0.25">
      <c r="A66" s="21" t="s">
        <v>76</v>
      </c>
      <c r="B66" s="9" t="s">
        <v>77</v>
      </c>
      <c r="C66" s="5">
        <v>0</v>
      </c>
      <c r="D66" s="5">
        <v>5000</v>
      </c>
      <c r="E66" s="5"/>
      <c r="F66" s="5">
        <f t="shared" si="6"/>
        <v>0</v>
      </c>
      <c r="G66" s="35">
        <f t="shared" si="8"/>
        <v>0</v>
      </c>
      <c r="H66" s="67">
        <v>0</v>
      </c>
      <c r="I66" s="5">
        <f t="shared" si="7"/>
        <v>0</v>
      </c>
      <c r="J66" s="35">
        <f t="shared" si="9"/>
        <v>0</v>
      </c>
      <c r="K66" s="2"/>
    </row>
    <row r="67" spans="1:11" x14ac:dyDescent="0.25">
      <c r="A67" s="21" t="s">
        <v>78</v>
      </c>
      <c r="B67" s="9" t="s">
        <v>79</v>
      </c>
      <c r="C67" s="5">
        <v>3800</v>
      </c>
      <c r="D67" s="5">
        <v>5000</v>
      </c>
      <c r="E67" s="5">
        <v>5125</v>
      </c>
      <c r="F67" s="5">
        <f t="shared" si="6"/>
        <v>102.49999999999999</v>
      </c>
      <c r="G67" s="35">
        <f t="shared" si="8"/>
        <v>0.53701264569952045</v>
      </c>
      <c r="H67" s="67">
        <v>5200</v>
      </c>
      <c r="I67" s="5">
        <f t="shared" si="7"/>
        <v>104</v>
      </c>
      <c r="J67" s="35">
        <f t="shared" si="9"/>
        <v>0.48304691128657684</v>
      </c>
      <c r="K67" s="2"/>
    </row>
    <row r="68" spans="1:11" ht="23.25" x14ac:dyDescent="0.25">
      <c r="A68" s="21" t="s">
        <v>80</v>
      </c>
      <c r="B68" s="9" t="s">
        <v>81</v>
      </c>
      <c r="C68" s="5">
        <v>0</v>
      </c>
      <c r="D68" s="5">
        <v>10000</v>
      </c>
      <c r="E68" s="5">
        <v>1812.5</v>
      </c>
      <c r="F68" s="5">
        <f t="shared" si="6"/>
        <v>18.125</v>
      </c>
      <c r="G68" s="35">
        <f t="shared" si="8"/>
        <v>0.18991910640592799</v>
      </c>
      <c r="H68" s="67">
        <v>5000</v>
      </c>
      <c r="I68" s="5">
        <f t="shared" si="7"/>
        <v>50</v>
      </c>
      <c r="J68" s="35">
        <f t="shared" si="9"/>
        <v>0.46446818392940087</v>
      </c>
      <c r="K68" s="2"/>
    </row>
    <row r="69" spans="1:11" x14ac:dyDescent="0.25">
      <c r="A69" s="23" t="s">
        <v>82</v>
      </c>
      <c r="B69" s="9" t="s">
        <v>83</v>
      </c>
      <c r="C69" s="5">
        <v>8000</v>
      </c>
      <c r="D69" s="5">
        <v>5000</v>
      </c>
      <c r="E69" s="5">
        <v>2240</v>
      </c>
      <c r="F69" s="5">
        <f t="shared" si="6"/>
        <v>44.800000000000004</v>
      </c>
      <c r="G69" s="35">
        <f t="shared" si="8"/>
        <v>0.2347138197789124</v>
      </c>
      <c r="H69" s="67">
        <v>2300</v>
      </c>
      <c r="I69" s="5">
        <f t="shared" si="7"/>
        <v>46</v>
      </c>
      <c r="J69" s="35">
        <f t="shared" si="9"/>
        <v>0.21365536460752438</v>
      </c>
      <c r="K69" s="2"/>
    </row>
    <row r="70" spans="1:11" x14ac:dyDescent="0.25">
      <c r="A70" s="24" t="s">
        <v>84</v>
      </c>
      <c r="B70" s="11" t="s">
        <v>85</v>
      </c>
      <c r="C70" s="10">
        <v>0</v>
      </c>
      <c r="D70" s="10">
        <v>5000</v>
      </c>
      <c r="E70" s="10">
        <f>SUM(E71)</f>
        <v>1750</v>
      </c>
      <c r="F70" s="10">
        <f t="shared" si="6"/>
        <v>35</v>
      </c>
      <c r="G70" s="37">
        <f t="shared" si="8"/>
        <v>0.18337017170227529</v>
      </c>
      <c r="H70" s="70">
        <f>SUM(H71)</f>
        <v>1750</v>
      </c>
      <c r="I70" s="10">
        <f t="shared" si="7"/>
        <v>35</v>
      </c>
      <c r="J70" s="37">
        <f t="shared" si="9"/>
        <v>0.1625638643752903</v>
      </c>
      <c r="K70" s="2"/>
    </row>
    <row r="71" spans="1:11" ht="23.25" x14ac:dyDescent="0.25">
      <c r="A71" s="23" t="s">
        <v>86</v>
      </c>
      <c r="B71" s="9" t="s">
        <v>87</v>
      </c>
      <c r="C71" s="5">
        <v>0</v>
      </c>
      <c r="D71" s="5">
        <v>5000</v>
      </c>
      <c r="E71" s="5">
        <v>1750</v>
      </c>
      <c r="F71" s="5">
        <f t="shared" si="6"/>
        <v>35</v>
      </c>
      <c r="G71" s="35">
        <f t="shared" si="8"/>
        <v>0.18337017170227529</v>
      </c>
      <c r="H71" s="67">
        <v>1750</v>
      </c>
      <c r="I71" s="5">
        <f t="shared" si="7"/>
        <v>35</v>
      </c>
      <c r="J71" s="35">
        <f t="shared" si="9"/>
        <v>0.1625638643752903</v>
      </c>
      <c r="K71" s="2"/>
    </row>
    <row r="72" spans="1:11" ht="22.5" x14ac:dyDescent="0.25">
      <c r="A72" s="29" t="s">
        <v>88</v>
      </c>
      <c r="B72" s="17" t="s">
        <v>90</v>
      </c>
      <c r="C72" s="10">
        <v>12000</v>
      </c>
      <c r="D72" s="10">
        <v>5000</v>
      </c>
      <c r="E72" s="10"/>
      <c r="F72" s="10">
        <f t="shared" si="6"/>
        <v>0</v>
      </c>
      <c r="G72" s="37">
        <f t="shared" si="8"/>
        <v>0</v>
      </c>
      <c r="H72" s="70">
        <v>0</v>
      </c>
      <c r="I72" s="10">
        <f t="shared" si="7"/>
        <v>0</v>
      </c>
      <c r="J72" s="37">
        <f t="shared" si="9"/>
        <v>0</v>
      </c>
      <c r="K72" s="2"/>
    </row>
    <row r="73" spans="1:11" s="40" customFormat="1" ht="21" customHeight="1" x14ac:dyDescent="0.25">
      <c r="A73" s="41"/>
      <c r="B73" s="42" t="s">
        <v>110</v>
      </c>
      <c r="C73" s="43">
        <f>SUM(C72+C70+C64+C60+C55+C46+C30+C26)</f>
        <v>771000</v>
      </c>
      <c r="D73" s="43">
        <f>SUM(D72+D70+D64+D60+D55+D46+D30+D26)</f>
        <v>1146000</v>
      </c>
      <c r="E73" s="43">
        <f>SUM(E72+E70+E64+E60+E55+E46+E30+E26)</f>
        <v>954353.69</v>
      </c>
      <c r="F73" s="43">
        <f t="shared" si="6"/>
        <v>83.276936300174526</v>
      </c>
      <c r="G73" s="44">
        <f t="shared" si="8"/>
        <v>100</v>
      </c>
      <c r="H73" s="43">
        <f>SUM(H72+H70+H64+H60+H55+H46+H30+H26)</f>
        <v>1076500</v>
      </c>
      <c r="I73" s="43">
        <f t="shared" si="7"/>
        <v>93.93542757417103</v>
      </c>
      <c r="J73" s="44">
        <f t="shared" si="9"/>
        <v>100</v>
      </c>
      <c r="K73" s="39"/>
    </row>
    <row r="74" spans="1:11" ht="22.15" customHeight="1" x14ac:dyDescent="0.25">
      <c r="A74" s="30"/>
      <c r="B74" s="75" t="s">
        <v>89</v>
      </c>
      <c r="C74" s="76"/>
      <c r="D74" s="76"/>
      <c r="E74" s="77"/>
      <c r="F74" s="18"/>
      <c r="G74" s="19"/>
      <c r="H74" s="65" t="str">
        <f>IF(H73=H22,"DA","NE")</f>
        <v>DA</v>
      </c>
      <c r="I74" s="18"/>
      <c r="J74" s="19"/>
      <c r="K74" s="2"/>
    </row>
    <row r="76" spans="1:11" x14ac:dyDescent="0.25">
      <c r="E76" s="74"/>
    </row>
  </sheetData>
  <mergeCells count="4">
    <mergeCell ref="B74:E74"/>
    <mergeCell ref="A2:J2"/>
    <mergeCell ref="A1:J1"/>
    <mergeCell ref="A23:J23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6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Rebalans fin.plana.2015.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Rujana</dc:creator>
  <cp:lastModifiedBy>Rujana</cp:lastModifiedBy>
  <cp:lastPrinted>2015-12-13T20:21:50Z</cp:lastPrinted>
  <dcterms:created xsi:type="dcterms:W3CDTF">2014-10-23T11:34:16Z</dcterms:created>
  <dcterms:modified xsi:type="dcterms:W3CDTF">2016-12-20T10:25:39Z</dcterms:modified>
</cp:coreProperties>
</file>