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ujana D\izvješća i planovi\"/>
    </mc:Choice>
  </mc:AlternateContent>
  <bookViews>
    <workbookView xWindow="0" yWindow="0" windowWidth="19200" windowHeight="11595"/>
  </bookViews>
  <sheets>
    <sheet name="Rebalans fin.plana.2015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7" i="1"/>
  <c r="M7" i="1" l="1"/>
  <c r="M11" i="1"/>
  <c r="L21" i="1"/>
  <c r="L22" i="1"/>
  <c r="L28" i="1"/>
  <c r="L29" i="1"/>
  <c r="L35" i="1"/>
  <c r="L36" i="1"/>
  <c r="L39" i="1"/>
  <c r="L42" i="1"/>
  <c r="L44" i="1"/>
  <c r="L45" i="1"/>
  <c r="L46" i="1"/>
  <c r="L47" i="1"/>
  <c r="L50" i="1"/>
  <c r="L51" i="1"/>
  <c r="L52" i="1"/>
  <c r="L55" i="1"/>
  <c r="L56" i="1"/>
  <c r="L57" i="1"/>
  <c r="L61" i="1"/>
  <c r="L63" i="1"/>
  <c r="L66" i="1"/>
  <c r="L6" i="1"/>
  <c r="L8" i="1"/>
  <c r="L9" i="1"/>
  <c r="L11" i="1"/>
  <c r="L12" i="1"/>
  <c r="L13" i="1"/>
  <c r="L14" i="1"/>
  <c r="L15" i="1"/>
  <c r="L5" i="1"/>
  <c r="K64" i="1"/>
  <c r="K58" i="1"/>
  <c r="K54" i="1"/>
  <c r="K49" i="1"/>
  <c r="K43" i="1"/>
  <c r="K41" i="1"/>
  <c r="K34" i="1"/>
  <c r="K33" i="1" s="1"/>
  <c r="K26" i="1"/>
  <c r="K25" i="1" s="1"/>
  <c r="K20" i="1"/>
  <c r="K10" i="1"/>
  <c r="K7" i="1"/>
  <c r="K16" i="1" s="1"/>
  <c r="M6" i="1" s="1"/>
  <c r="M15" i="1" l="1"/>
  <c r="L54" i="1"/>
  <c r="M10" i="1"/>
  <c r="M5" i="1"/>
  <c r="M13" i="1"/>
  <c r="M9" i="1"/>
  <c r="M16" i="1"/>
  <c r="M12" i="1"/>
  <c r="M8" i="1"/>
  <c r="M14" i="1"/>
  <c r="K40" i="1"/>
  <c r="K24" i="1"/>
  <c r="I21" i="1"/>
  <c r="I22" i="1"/>
  <c r="I27" i="1"/>
  <c r="I28" i="1"/>
  <c r="I29" i="1"/>
  <c r="I30" i="1"/>
  <c r="I31" i="1"/>
  <c r="I39" i="1"/>
  <c r="I42" i="1"/>
  <c r="I44" i="1"/>
  <c r="I45" i="1"/>
  <c r="I46" i="1"/>
  <c r="I47" i="1"/>
  <c r="I48" i="1"/>
  <c r="I50" i="1"/>
  <c r="I51" i="1"/>
  <c r="I52" i="1"/>
  <c r="I53" i="1"/>
  <c r="I55" i="1"/>
  <c r="I56" i="1"/>
  <c r="I57" i="1"/>
  <c r="I59" i="1"/>
  <c r="I60" i="1"/>
  <c r="I61" i="1"/>
  <c r="I62" i="1"/>
  <c r="I63" i="1"/>
  <c r="I65" i="1"/>
  <c r="I66" i="1"/>
  <c r="I6" i="1"/>
  <c r="I9" i="1"/>
  <c r="I11" i="1"/>
  <c r="I12" i="1"/>
  <c r="I14" i="1"/>
  <c r="I5" i="1"/>
  <c r="H64" i="1"/>
  <c r="H58" i="1"/>
  <c r="L58" i="1" s="1"/>
  <c r="H54" i="1"/>
  <c r="H49" i="1"/>
  <c r="L49" i="1" s="1"/>
  <c r="H43" i="1"/>
  <c r="L43" i="1" s="1"/>
  <c r="H41" i="1"/>
  <c r="L41" i="1" s="1"/>
  <c r="H34" i="1"/>
  <c r="H33" i="1" s="1"/>
  <c r="L33" i="1" s="1"/>
  <c r="H26" i="1"/>
  <c r="H25" i="1" s="1"/>
  <c r="L25" i="1" s="1"/>
  <c r="H20" i="1"/>
  <c r="L20" i="1" s="1"/>
  <c r="H10" i="1"/>
  <c r="L10" i="1" s="1"/>
  <c r="H7" i="1"/>
  <c r="L7" i="1" s="1"/>
  <c r="F21" i="1"/>
  <c r="F22" i="1"/>
  <c r="F27" i="1"/>
  <c r="F28" i="1"/>
  <c r="F29" i="1"/>
  <c r="F30" i="1"/>
  <c r="F31" i="1"/>
  <c r="F39" i="1"/>
  <c r="F42" i="1"/>
  <c r="F44" i="1"/>
  <c r="F45" i="1"/>
  <c r="F46" i="1"/>
  <c r="F47" i="1"/>
  <c r="F48" i="1"/>
  <c r="F50" i="1"/>
  <c r="F51" i="1"/>
  <c r="F52" i="1"/>
  <c r="F53" i="1"/>
  <c r="F55" i="1"/>
  <c r="F56" i="1"/>
  <c r="F57" i="1"/>
  <c r="F59" i="1"/>
  <c r="F60" i="1"/>
  <c r="F61" i="1"/>
  <c r="F62" i="1"/>
  <c r="F63" i="1"/>
  <c r="F65" i="1"/>
  <c r="F66" i="1"/>
  <c r="F8" i="1"/>
  <c r="F6" i="1"/>
  <c r="F9" i="1"/>
  <c r="F11" i="1"/>
  <c r="F12" i="1"/>
  <c r="F14" i="1"/>
  <c r="F5" i="1"/>
  <c r="D33" i="1"/>
  <c r="C34" i="1"/>
  <c r="C33" i="1" s="1"/>
  <c r="E34" i="1"/>
  <c r="E33" i="1" s="1"/>
  <c r="E26" i="1"/>
  <c r="E25" i="1" s="1"/>
  <c r="D26" i="1"/>
  <c r="D25" i="1" s="1"/>
  <c r="C26" i="1"/>
  <c r="E20" i="1"/>
  <c r="E64" i="1"/>
  <c r="E58" i="1"/>
  <c r="E54" i="1"/>
  <c r="E49" i="1"/>
  <c r="E43" i="1"/>
  <c r="E41" i="1"/>
  <c r="D10" i="1"/>
  <c r="E10" i="1"/>
  <c r="C10" i="1"/>
  <c r="D7" i="1"/>
  <c r="E7" i="1"/>
  <c r="L26" i="1" l="1"/>
  <c r="L34" i="1"/>
  <c r="L40" i="1"/>
  <c r="K68" i="1"/>
  <c r="I10" i="1"/>
  <c r="F10" i="1"/>
  <c r="F7" i="1"/>
  <c r="F25" i="1"/>
  <c r="F33" i="1"/>
  <c r="I25" i="1"/>
  <c r="H16" i="1"/>
  <c r="I26" i="1"/>
  <c r="I33" i="1"/>
  <c r="H40" i="1"/>
  <c r="H24" i="1"/>
  <c r="L24" i="1" s="1"/>
  <c r="I7" i="1"/>
  <c r="F26" i="1"/>
  <c r="E16" i="1"/>
  <c r="E40" i="1"/>
  <c r="E24" i="1"/>
  <c r="D20" i="1"/>
  <c r="F20" i="1" s="1"/>
  <c r="M21" i="1" l="1"/>
  <c r="M29" i="1"/>
  <c r="M37" i="1"/>
  <c r="M45" i="1"/>
  <c r="M53" i="1"/>
  <c r="M57" i="1"/>
  <c r="M61" i="1"/>
  <c r="M65" i="1"/>
  <c r="L68" i="1"/>
  <c r="M22" i="1"/>
  <c r="M50" i="1"/>
  <c r="M23" i="1"/>
  <c r="M27" i="1"/>
  <c r="M31" i="1"/>
  <c r="M35" i="1"/>
  <c r="M39" i="1"/>
  <c r="M47" i="1"/>
  <c r="M51" i="1"/>
  <c r="M55" i="1"/>
  <c r="M59" i="1"/>
  <c r="M63" i="1"/>
  <c r="M68" i="1"/>
  <c r="M28" i="1"/>
  <c r="M32" i="1"/>
  <c r="M36" i="1"/>
  <c r="M44" i="1"/>
  <c r="M48" i="1"/>
  <c r="M52" i="1"/>
  <c r="M56" i="1"/>
  <c r="M60" i="1"/>
  <c r="M64" i="1"/>
  <c r="M20" i="1"/>
  <c r="M30" i="1"/>
  <c r="M34" i="1"/>
  <c r="M38" i="1"/>
  <c r="M42" i="1"/>
  <c r="M46" i="1"/>
  <c r="M54" i="1"/>
  <c r="M58" i="1"/>
  <c r="M62" i="1"/>
  <c r="M66" i="1"/>
  <c r="M43" i="1"/>
  <c r="M25" i="1"/>
  <c r="M49" i="1"/>
  <c r="M41" i="1"/>
  <c r="M33" i="1"/>
  <c r="M26" i="1"/>
  <c r="M24" i="1"/>
  <c r="J8" i="1"/>
  <c r="L16" i="1"/>
  <c r="M40" i="1"/>
  <c r="J9" i="1"/>
  <c r="J12" i="1"/>
  <c r="J7" i="1"/>
  <c r="J6" i="1"/>
  <c r="J11" i="1"/>
  <c r="J5" i="1"/>
  <c r="I20" i="1"/>
  <c r="J16" i="1"/>
  <c r="J13" i="1"/>
  <c r="J10" i="1"/>
  <c r="J15" i="1"/>
  <c r="J14" i="1"/>
  <c r="H68" i="1"/>
  <c r="G11" i="1"/>
  <c r="G16" i="1"/>
  <c r="G9" i="1"/>
  <c r="G13" i="1"/>
  <c r="G6" i="1"/>
  <c r="G10" i="1"/>
  <c r="G14" i="1"/>
  <c r="G7" i="1"/>
  <c r="G15" i="1"/>
  <c r="G8" i="1"/>
  <c r="G12" i="1"/>
  <c r="G5" i="1"/>
  <c r="E68" i="1"/>
  <c r="D41" i="1"/>
  <c r="F41" i="1" l="1"/>
  <c r="I41" i="1"/>
  <c r="J47" i="1"/>
  <c r="H69" i="1"/>
  <c r="J29" i="1"/>
  <c r="J31" i="1"/>
  <c r="J58" i="1"/>
  <c r="J40" i="1"/>
  <c r="J43" i="1"/>
  <c r="J56" i="1"/>
  <c r="J42" i="1"/>
  <c r="J61" i="1"/>
  <c r="J68" i="1"/>
  <c r="J26" i="1"/>
  <c r="J45" i="1"/>
  <c r="J60" i="1"/>
  <c r="J44" i="1"/>
  <c r="J59" i="1"/>
  <c r="J23" i="1"/>
  <c r="J54" i="1"/>
  <c r="J38" i="1"/>
  <c r="J22" i="1"/>
  <c r="J32" i="1"/>
  <c r="J35" i="1"/>
  <c r="J57" i="1"/>
  <c r="J41" i="1"/>
  <c r="J25" i="1"/>
  <c r="J48" i="1"/>
  <c r="J20" i="1"/>
  <c r="J36" i="1"/>
  <c r="J51" i="1"/>
  <c r="J66" i="1"/>
  <c r="J50" i="1"/>
  <c r="J34" i="1"/>
  <c r="J64" i="1"/>
  <c r="J63" i="1"/>
  <c r="J27" i="1"/>
  <c r="J53" i="1"/>
  <c r="J37" i="1"/>
  <c r="J21" i="1"/>
  <c r="J28" i="1"/>
  <c r="J24" i="1"/>
  <c r="J39" i="1"/>
  <c r="J62" i="1"/>
  <c r="J46" i="1"/>
  <c r="J30" i="1"/>
  <c r="J52" i="1"/>
  <c r="J55" i="1"/>
  <c r="J65" i="1"/>
  <c r="J49" i="1"/>
  <c r="J33" i="1"/>
  <c r="G23" i="1"/>
  <c r="G27" i="1"/>
  <c r="G31" i="1"/>
  <c r="G35" i="1"/>
  <c r="G39" i="1"/>
  <c r="G43" i="1"/>
  <c r="G47" i="1"/>
  <c r="G51" i="1"/>
  <c r="G55" i="1"/>
  <c r="G59" i="1"/>
  <c r="G63" i="1"/>
  <c r="G68" i="1"/>
  <c r="G65" i="1"/>
  <c r="G26" i="1"/>
  <c r="G38" i="1"/>
  <c r="G46" i="1"/>
  <c r="G54" i="1"/>
  <c r="G62" i="1"/>
  <c r="G24" i="1"/>
  <c r="G28" i="1"/>
  <c r="G32" i="1"/>
  <c r="G36" i="1"/>
  <c r="G40" i="1"/>
  <c r="G44" i="1"/>
  <c r="G48" i="1"/>
  <c r="G52" i="1"/>
  <c r="G56" i="1"/>
  <c r="G60" i="1"/>
  <c r="G64" i="1"/>
  <c r="G21" i="1"/>
  <c r="G25" i="1"/>
  <c r="G29" i="1"/>
  <c r="G33" i="1"/>
  <c r="G37" i="1"/>
  <c r="G41" i="1"/>
  <c r="G45" i="1"/>
  <c r="G49" i="1"/>
  <c r="G53" i="1"/>
  <c r="G57" i="1"/>
  <c r="G61" i="1"/>
  <c r="G22" i="1"/>
  <c r="G30" i="1"/>
  <c r="G34" i="1"/>
  <c r="G42" i="1"/>
  <c r="G50" i="1"/>
  <c r="G58" i="1"/>
  <c r="G66" i="1"/>
  <c r="G20" i="1"/>
  <c r="D64" i="1"/>
  <c r="D58" i="1"/>
  <c r="D54" i="1"/>
  <c r="D49" i="1"/>
  <c r="D43" i="1"/>
  <c r="C7" i="1"/>
  <c r="C64" i="1"/>
  <c r="C58" i="1"/>
  <c r="C54" i="1"/>
  <c r="C49" i="1"/>
  <c r="C43" i="1"/>
  <c r="C41" i="1"/>
  <c r="C25" i="1"/>
  <c r="C20" i="1"/>
  <c r="F49" i="1" l="1"/>
  <c r="I49" i="1"/>
  <c r="D40" i="1"/>
  <c r="F43" i="1"/>
  <c r="I43" i="1"/>
  <c r="F64" i="1"/>
  <c r="I64" i="1"/>
  <c r="F54" i="1"/>
  <c r="I54" i="1"/>
  <c r="F58" i="1"/>
  <c r="I58" i="1"/>
  <c r="C24" i="1"/>
  <c r="D24" i="1"/>
  <c r="D16" i="1"/>
  <c r="C16" i="1"/>
  <c r="C40" i="1"/>
  <c r="I40" i="1" l="1"/>
  <c r="F40" i="1"/>
  <c r="F16" i="1"/>
  <c r="I16" i="1"/>
  <c r="D68" i="1"/>
  <c r="F24" i="1"/>
  <c r="I24" i="1"/>
  <c r="C68" i="1"/>
  <c r="I68" i="1" l="1"/>
  <c r="F68" i="1"/>
</calcChain>
</file>

<file path=xl/sharedStrings.xml><?xml version="1.0" encoding="utf-8"?>
<sst xmlns="http://schemas.openxmlformats.org/spreadsheetml/2006/main" count="156" uniqueCount="128">
  <si>
    <t>RB</t>
  </si>
  <si>
    <t>PRIHODI PO VRSTAMA</t>
  </si>
  <si>
    <t>PLAN 2014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</si>
  <si>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</si>
  <si>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</si>
  <si>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</si>
  <si>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</si>
  <si>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</si>
  <si>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</si>
  <si>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</si>
  <si>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</si>
  <si>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</si>
  <si>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</si>
  <si>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</si>
  <si>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</si>
  <si>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</si>
  <si>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</si>
  <si>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</si>
  <si>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</si>
  <si>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</si>
  <si>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</si>
  <si>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</si>
  <si>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</si>
  <si>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</si>
  <si>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</si>
  <si>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</si>
  <si>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</si>
  <si>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</si>
  <si>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</si>
  <si>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</si>
  <si>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</si>
  <si>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</si>
  <si>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 xml:space="preserve">Manifestacije </t>
  </si>
  <si>
    <t>2.1.1.</t>
  </si>
  <si>
    <t>NIVRL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</si>
  <si>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</si>
  <si>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</si>
  <si>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</si>
  <si>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</si>
  <si>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</si>
  <si>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</si>
  <si>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</si>
  <si>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</si>
  <si>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</si>
  <si>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</si>
  <si>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</si>
  <si>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</si>
  <si>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</si>
  <si>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>Projekt: Volim Hrvatsku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</si>
  <si>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</si>
  <si>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</si>
  <si>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</si>
  <si>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</si>
  <si>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</si>
  <si>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</si>
  <si>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</si>
  <si>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</si>
  <si>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</si>
  <si>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</si>
  <si>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</si>
  <si>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</si>
  <si>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</si>
  <si>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</si>
  <si>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</si>
  <si>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</si>
  <si>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</si>
  <si>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</si>
  <si>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</si>
  <si>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</si>
  <si>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</si>
  <si>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</si>
  <si>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</si>
  <si>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</si>
  <si>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</si>
  <si>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</si>
  <si>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</si>
  <si>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</si>
  <si>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</si>
  <si>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</si>
  <si>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</si>
  <si>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</si>
  <si>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</si>
  <si>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</si>
  <si>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</si>
  <si>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</si>
  <si>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</si>
  <si>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</si>
  <si>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</si>
  <si>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</si>
  <si>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</si>
  <si>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</si>
  <si>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</si>
  <si>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PRIJENOS VIŠKA U IDUĆU GODINU - POKRIVANJE MANJKA U IDUĆOJ GODINI (SVEUKUPNI PRIHODI UMANJENI ZA SVEUKUPNE RASHODE)</t>
  </si>
  <si>
    <t>OSTALO (planovi razvoja turizma, strateški marketing planovi i ostalo)</t>
  </si>
  <si>
    <t>PLAN 2015</t>
  </si>
  <si>
    <t>Tjedan otvorenih vrata</t>
  </si>
  <si>
    <t>potpora razvoju DMO i DMK</t>
  </si>
  <si>
    <t>2.2.4.</t>
  </si>
  <si>
    <t>Oglašavanje u promotivnim kampanjama javnog i privatnog sektora, online i ofline</t>
  </si>
  <si>
    <t>IZVRŠENJE do 08.12.</t>
  </si>
  <si>
    <t>Prihodi od transfera DCC</t>
  </si>
  <si>
    <t>2.1.5.</t>
  </si>
  <si>
    <t>Ostale manifestacije</t>
  </si>
  <si>
    <t xml:space="preserve">Ostale prezentacije </t>
  </si>
  <si>
    <t>Bike edukacija</t>
  </si>
  <si>
    <t>Okusi Srijema i Slavonije</t>
  </si>
  <si>
    <t>2.2.1.1.</t>
  </si>
  <si>
    <t>2.2.2.2.</t>
  </si>
  <si>
    <t>RASHODI</t>
  </si>
  <si>
    <t>PRIHODI</t>
  </si>
  <si>
    <t>INDEKS IZVRŠENJA DO 8. 12.2015./PLAN 2015.</t>
  </si>
  <si>
    <t>6 = 5 / 4</t>
  </si>
  <si>
    <t>NOVI PLAN 2015.</t>
  </si>
  <si>
    <t>STRUKTURA NOVI PLAN %</t>
  </si>
  <si>
    <t>STRUKTURA IZVRŠENJA DO 8.12.2015. (%)</t>
  </si>
  <si>
    <t>9 = 8 / 4</t>
  </si>
  <si>
    <t>INDEKS IZVRŠENJA "NOVI PLAN 2015."/"PLAN 2015."</t>
  </si>
  <si>
    <t>SVEUKUPNO PRIHODI:</t>
  </si>
  <si>
    <t>SVEUKUPNO RASHODI:</t>
  </si>
  <si>
    <t>Prihodi od drugih aktivnosti</t>
  </si>
  <si>
    <t>Ostali nespomenuti prihodi - prihodi od ostalih TZ</t>
  </si>
  <si>
    <t>IZVRŠENJE  2015.</t>
  </si>
  <si>
    <t>12 = 11/ 8</t>
  </si>
  <si>
    <t>INDEKS IZVRŠENJA "IZVRŠENJE 2015."/"NOVI PLAN 2015."</t>
  </si>
  <si>
    <t>STRUKTURA "IZVRŠENJE 2015." %</t>
  </si>
  <si>
    <t>13</t>
  </si>
  <si>
    <t>1. IZVRŠENJE FINANCIJSKOG PLANA 2015. godine</t>
  </si>
  <si>
    <t>Ukupno funkcionalni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</si>
</sst>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b/>
      <sz val="8"/>
      <color indexed="8"/>
      <name val="Garamond"/>
      <family val="1"/>
      <charset val="238"/>
    </font>
    <font>
      <i/>
      <sz val="8"/>
      <color indexed="8"/>
      <name val="Garamond"/>
      <family val="1"/>
      <charset val="238"/>
    </font>
    <font>
      <i/>
      <sz val="8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8"/>
      <color indexed="8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0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" fontId="1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wrapText="1"/>
    </xf>
    <xf numFmtId="4" fontId="1" fillId="3" borderId="6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wrapText="1"/>
    </xf>
    <xf numFmtId="4" fontId="1" fillId="5" borderId="6" xfId="0" applyNumberFormat="1" applyFont="1" applyFill="1" applyBorder="1" applyAlignment="1">
      <alignment horizontal="right"/>
    </xf>
    <xf numFmtId="4" fontId="4" fillId="5" borderId="6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8" borderId="8" xfId="0" applyNumberFormat="1" applyFont="1" applyFill="1" applyBorder="1" applyAlignment="1">
      <alignment horizontal="center" vertical="center" wrapText="1"/>
    </xf>
    <xf numFmtId="3" fontId="8" fillId="9" borderId="8" xfId="0" applyNumberFormat="1" applyFont="1" applyFill="1" applyBorder="1" applyAlignment="1">
      <alignment horizontal="center" vertical="center" wrapText="1"/>
    </xf>
    <xf numFmtId="3" fontId="8" fillId="9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8" borderId="11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center" vertical="center" wrapText="1"/>
    </xf>
    <xf numFmtId="164" fontId="3" fillId="9" borderId="12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5" borderId="6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3" fontId="8" fillId="9" borderId="13" xfId="0" applyNumberFormat="1" applyFont="1" applyFill="1" applyBorder="1" applyAlignment="1">
      <alignment horizontal="center" vertical="center" wrapText="1"/>
    </xf>
    <xf numFmtId="3" fontId="8" fillId="9" borderId="11" xfId="0" applyNumberFormat="1" applyFont="1" applyFill="1" applyBorder="1" applyAlignment="1">
      <alignment horizontal="center" vertical="center" wrapText="1"/>
    </xf>
    <xf numFmtId="10" fontId="3" fillId="9" borderId="12" xfId="0" applyNumberFormat="1" applyFont="1" applyFill="1" applyBorder="1" applyAlignment="1">
      <alignment horizontal="center" vertical="center" wrapText="1"/>
    </xf>
    <xf numFmtId="10" fontId="8" fillId="9" borderId="13" xfId="0" applyNumberFormat="1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right"/>
    </xf>
    <xf numFmtId="10" fontId="4" fillId="3" borderId="1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10" fillId="4" borderId="1" xfId="0" applyNumberFormat="1" applyFont="1" applyFill="1" applyBorder="1" applyAlignment="1">
      <alignment horizontal="right" vertical="center"/>
    </xf>
    <xf numFmtId="10" fontId="8" fillId="9" borderId="9" xfId="0" applyNumberFormat="1" applyFont="1" applyFill="1" applyBorder="1" applyAlignment="1">
      <alignment horizontal="center" vertical="center" wrapText="1"/>
    </xf>
    <xf numFmtId="10" fontId="4" fillId="5" borderId="6" xfId="0" applyNumberFormat="1" applyFont="1" applyFill="1" applyBorder="1" applyAlignment="1">
      <alignment horizontal="right"/>
    </xf>
    <xf numFmtId="10" fontId="4" fillId="5" borderId="1" xfId="0" applyNumberFormat="1" applyFont="1" applyFill="1" applyBorder="1" applyAlignment="1">
      <alignment horizontal="right"/>
    </xf>
    <xf numFmtId="10" fontId="4" fillId="6" borderId="1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10" fontId="1" fillId="7" borderId="1" xfId="0" applyNumberFormat="1" applyFont="1" applyFill="1" applyBorder="1" applyAlignment="1">
      <alignment horizontal="right"/>
    </xf>
    <xf numFmtId="10" fontId="0" fillId="0" borderId="0" xfId="0" applyNumberFormat="1"/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164" fontId="12" fillId="10" borderId="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90" zoomScaleNormal="90" workbookViewId="0">
      <pane ySplit="4" topLeftCell="A11" activePane="bottomLeft" state="frozen"/>
      <selection pane="bottomLeft" activeCell="A3" sqref="A3"/>
    </sheetView>
  </sheetViews>
  <sheetFormatPr defaultRowHeight="15" x14ac:dyDescent="0.25"/>
  <cols>
    <col min="1" max="1" width="7.42578125" style="28" customWidth="1"/>
    <col min="2" max="2" width="34.7109375" customWidth="1"/>
    <col min="3" max="6" width="12.85546875" customWidth="1"/>
    <col min="7" max="7" width="13.85546875" customWidth="1"/>
    <col min="8" max="9" width="12.85546875" customWidth="1"/>
    <col min="10" max="10" width="13.85546875" customWidth="1"/>
    <col min="11" max="11" width="16.140625" customWidth="1"/>
    <col min="12" max="12" width="13.85546875" customWidth="1"/>
    <col min="13" max="13" width="13.85546875" style="84" customWidth="1"/>
  </cols>
  <sheetData>
    <row r="1" spans="1:13" s="17" customFormat="1" ht="22.9" customHeight="1" x14ac:dyDescent="0.25">
      <c r="A1" s="88" t="s">
        <v>126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6.5" thickBot="1" x14ac:dyDescent="0.3">
      <c r="A2" s="96" t="s">
        <v>109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57" thickBot="1" x14ac:dyDescent="0.3">
      <c r="A3" s="54" t="s">
        <v>0</v>
      </c>
      <c r="B3" s="55" t="s">
        <v>1</v>
      </c>
      <c r="C3" s="56" t="s">
        <v>2</v>
      </c>
      <c r="D3" s="56" t="s">
        <v>94</v>
      </c>
      <c r="E3" s="56" t="s">
        <v>99</v>
      </c>
      <c r="F3" s="57" t="s">
        <v>110</v>
      </c>
      <c r="G3" s="58" t="s">
        <v>114</v>
      </c>
      <c r="H3" s="59" t="s">
        <v>112</v>
      </c>
      <c r="I3" s="59" t="s">
        <v>116</v>
      </c>
      <c r="J3" s="60" t="s">
        <v>113</v>
      </c>
      <c r="K3" s="59" t="s">
        <v>121</v>
      </c>
      <c r="L3" s="60" t="s">
        <v>123</v>
      </c>
      <c r="M3" s="72" t="s">
        <v>124</v>
      </c>
    </row>
    <row r="4" spans="1:13" ht="15.75" thickBot="1" x14ac:dyDescent="0.3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111</v>
      </c>
      <c r="G4" s="51">
        <v>7</v>
      </c>
      <c r="H4" s="52">
        <v>8</v>
      </c>
      <c r="I4" s="52" t="s">
        <v>115</v>
      </c>
      <c r="J4" s="70">
        <v>10</v>
      </c>
      <c r="K4" s="71">
        <v>11</v>
      </c>
      <c r="L4" s="70" t="s">
        <v>122</v>
      </c>
      <c r="M4" s="73" t="s">
        <v>125</v>
      </c>
    </row>
    <row r="5" spans="1:13" x14ac:dyDescent="0.25">
      <c r="A5" s="41" t="s">
        <v>3</v>
      </c>
      <c r="B5" s="42" t="s">
        <v>4</v>
      </c>
      <c r="C5" s="43">
        <v>45000</v>
      </c>
      <c r="D5" s="43">
        <v>45000</v>
      </c>
      <c r="E5" s="43">
        <v>51322.15</v>
      </c>
      <c r="F5" s="43">
        <f>E5/D5*100</f>
        <v>114.04922222222223</v>
      </c>
      <c r="G5" s="44">
        <f>E5/$E$16*100</f>
        <v>7.2724458527660367</v>
      </c>
      <c r="H5" s="62">
        <v>55000</v>
      </c>
      <c r="I5" s="43">
        <f>H5/D5*100</f>
        <v>122.22222222222223</v>
      </c>
      <c r="J5" s="44">
        <f t="shared" ref="J5:J16" si="0">H5/$H$16*100</f>
        <v>7.1335927367055767</v>
      </c>
      <c r="K5" s="62">
        <v>54045.41</v>
      </c>
      <c r="L5" s="44">
        <f>K5/H5*100</f>
        <v>98.264381818181818</v>
      </c>
      <c r="M5" s="74">
        <f>K5/$K$16</f>
        <v>6.9410157737673173E-2</v>
      </c>
    </row>
    <row r="6" spans="1:13" x14ac:dyDescent="0.25">
      <c r="A6" s="18" t="s">
        <v>5</v>
      </c>
      <c r="B6" s="1" t="s">
        <v>6</v>
      </c>
      <c r="C6" s="2">
        <v>240000</v>
      </c>
      <c r="D6" s="2">
        <v>250000</v>
      </c>
      <c r="E6" s="2">
        <v>161031.79</v>
      </c>
      <c r="F6" s="2">
        <f t="shared" ref="F6:F16" si="1">E6/D6*100</f>
        <v>64.412716000000003</v>
      </c>
      <c r="G6" s="32">
        <f t="shared" ref="G6:G15" si="2">E6/$E$16*100</f>
        <v>22.818509617172921</v>
      </c>
      <c r="H6" s="63">
        <v>168171</v>
      </c>
      <c r="I6" s="2">
        <f>H6/D6*100</f>
        <v>67.2684</v>
      </c>
      <c r="J6" s="32">
        <f t="shared" si="0"/>
        <v>21.812062256809341</v>
      </c>
      <c r="K6" s="63">
        <v>172585.36</v>
      </c>
      <c r="L6" s="32">
        <f t="shared" ref="L6:L16" si="3">K6/H6*100</f>
        <v>102.62492344102134</v>
      </c>
      <c r="M6" s="75">
        <f t="shared" ref="M6:M16" si="4">K6/$K$16</f>
        <v>0.22165022082010497</v>
      </c>
    </row>
    <row r="7" spans="1:13" x14ac:dyDescent="0.25">
      <c r="A7" s="18" t="s">
        <v>7</v>
      </c>
      <c r="B7" s="1" t="s">
        <v>8</v>
      </c>
      <c r="C7" s="2">
        <f>SUM(C8:C9)</f>
        <v>370000</v>
      </c>
      <c r="D7" s="2">
        <f t="shared" ref="D7:E7" si="5">SUM(D8:D9)</f>
        <v>350000</v>
      </c>
      <c r="E7" s="2">
        <f t="shared" si="5"/>
        <v>325000</v>
      </c>
      <c r="F7" s="2">
        <f t="shared" si="1"/>
        <v>92.857142857142861</v>
      </c>
      <c r="G7" s="32">
        <f t="shared" si="2"/>
        <v>46.053115509559937</v>
      </c>
      <c r="H7" s="63">
        <f t="shared" ref="H7" si="6">SUM(H8:H9)</f>
        <v>325000</v>
      </c>
      <c r="I7" s="2">
        <f>H7/D7*100</f>
        <v>92.857142857142861</v>
      </c>
      <c r="J7" s="32">
        <f t="shared" si="0"/>
        <v>42.153047989623865</v>
      </c>
      <c r="K7" s="63">
        <f>SUM(K8:K9)</f>
        <v>325000</v>
      </c>
      <c r="L7" s="32">
        <f t="shared" si="3"/>
        <v>100</v>
      </c>
      <c r="M7" s="75">
        <f t="shared" si="4"/>
        <v>0.41739532117054495</v>
      </c>
    </row>
    <row r="8" spans="1:13" x14ac:dyDescent="0.25">
      <c r="A8" s="19" t="s">
        <v>9</v>
      </c>
      <c r="B8" s="3" t="s">
        <v>10</v>
      </c>
      <c r="C8" s="4">
        <v>0</v>
      </c>
      <c r="D8" s="4"/>
      <c r="E8" s="4"/>
      <c r="F8" s="4" t="e">
        <f t="shared" si="1"/>
        <v>#DIV/0!</v>
      </c>
      <c r="G8" s="33">
        <f t="shared" si="2"/>
        <v>0</v>
      </c>
      <c r="H8" s="64">
        <v>15000</v>
      </c>
      <c r="I8" s="4"/>
      <c r="J8" s="33">
        <f t="shared" si="0"/>
        <v>1.9455252918287937</v>
      </c>
      <c r="K8" s="64">
        <v>15000</v>
      </c>
      <c r="L8" s="33">
        <f t="shared" si="3"/>
        <v>100</v>
      </c>
      <c r="M8" s="76">
        <f t="shared" si="4"/>
        <v>1.9264399438640535E-2</v>
      </c>
    </row>
    <row r="9" spans="1:13" x14ac:dyDescent="0.25">
      <c r="A9" s="19" t="s">
        <v>11</v>
      </c>
      <c r="B9" s="3" t="s">
        <v>12</v>
      </c>
      <c r="C9" s="4">
        <v>370000</v>
      </c>
      <c r="D9" s="4">
        <v>350000</v>
      </c>
      <c r="E9" s="4">
        <v>325000</v>
      </c>
      <c r="F9" s="4">
        <f t="shared" si="1"/>
        <v>92.857142857142861</v>
      </c>
      <c r="G9" s="33">
        <f t="shared" si="2"/>
        <v>46.053115509559937</v>
      </c>
      <c r="H9" s="64">
        <v>310000</v>
      </c>
      <c r="I9" s="4">
        <f>H9/D9*100</f>
        <v>88.571428571428569</v>
      </c>
      <c r="J9" s="33">
        <f t="shared" si="0"/>
        <v>40.207522697795071</v>
      </c>
      <c r="K9" s="64">
        <v>310000</v>
      </c>
      <c r="L9" s="33">
        <f t="shared" si="3"/>
        <v>100</v>
      </c>
      <c r="M9" s="76">
        <f t="shared" si="4"/>
        <v>0.3981309217319044</v>
      </c>
    </row>
    <row r="10" spans="1:13" x14ac:dyDescent="0.25">
      <c r="A10" s="18" t="s">
        <v>13</v>
      </c>
      <c r="B10" s="1" t="s">
        <v>119</v>
      </c>
      <c r="C10" s="2">
        <f>SUM(C11:C13)</f>
        <v>130000</v>
      </c>
      <c r="D10" s="2">
        <f t="shared" ref="D10:E10" si="7">SUM(D11:D13)</f>
        <v>114000</v>
      </c>
      <c r="E10" s="2">
        <f t="shared" si="7"/>
        <v>99287.89</v>
      </c>
      <c r="F10" s="2">
        <f t="shared" si="1"/>
        <v>87.094640350877199</v>
      </c>
      <c r="G10" s="32">
        <f t="shared" si="2"/>
        <v>14.069282051909173</v>
      </c>
      <c r="H10" s="63">
        <f t="shared" ref="H10" si="8">SUM(H11:H13)</f>
        <v>153700</v>
      </c>
      <c r="I10" s="2">
        <f>H10/D10*100</f>
        <v>134.82456140350877</v>
      </c>
      <c r="J10" s="32">
        <f t="shared" si="0"/>
        <v>19.93514915693904</v>
      </c>
      <c r="K10" s="63">
        <f>SUM(K11:K13)</f>
        <v>156242.53</v>
      </c>
      <c r="L10" s="32">
        <f t="shared" si="3"/>
        <v>101.65421600520494</v>
      </c>
      <c r="M10" s="75">
        <f t="shared" si="4"/>
        <v>0.20066123381491846</v>
      </c>
    </row>
    <row r="11" spans="1:13" x14ac:dyDescent="0.25">
      <c r="A11" s="19" t="s">
        <v>14</v>
      </c>
      <c r="B11" s="5" t="s">
        <v>15</v>
      </c>
      <c r="C11" s="4">
        <v>128000</v>
      </c>
      <c r="D11" s="4">
        <v>113000</v>
      </c>
      <c r="E11" s="4">
        <v>95673.42</v>
      </c>
      <c r="F11" s="4">
        <f t="shared" si="1"/>
        <v>84.666743362831852</v>
      </c>
      <c r="G11" s="33">
        <f t="shared" si="2"/>
        <v>13.557104807552744</v>
      </c>
      <c r="H11" s="64">
        <v>150000</v>
      </c>
      <c r="I11" s="4">
        <f>H11/D11*100</f>
        <v>132.74336283185841</v>
      </c>
      <c r="J11" s="33">
        <f t="shared" si="0"/>
        <v>19.45525291828794</v>
      </c>
      <c r="K11" s="64">
        <v>152628.06</v>
      </c>
      <c r="L11" s="33">
        <f t="shared" si="3"/>
        <v>101.75203999999999</v>
      </c>
      <c r="M11" s="76">
        <f t="shared" si="4"/>
        <v>0.19601919422565292</v>
      </c>
    </row>
    <row r="12" spans="1:13" x14ac:dyDescent="0.25">
      <c r="A12" s="19" t="s">
        <v>16</v>
      </c>
      <c r="B12" s="5" t="s">
        <v>17</v>
      </c>
      <c r="C12" s="4">
        <v>2000</v>
      </c>
      <c r="D12" s="4">
        <v>1000</v>
      </c>
      <c r="E12" s="4">
        <v>19.91</v>
      </c>
      <c r="F12" s="4">
        <f t="shared" si="1"/>
        <v>1.9910000000000001</v>
      </c>
      <c r="G12" s="33">
        <f t="shared" si="2"/>
        <v>2.8212847070625798E-3</v>
      </c>
      <c r="H12" s="64">
        <v>100</v>
      </c>
      <c r="I12" s="4">
        <f>H12/D12*100</f>
        <v>10</v>
      </c>
      <c r="J12" s="33">
        <f t="shared" si="0"/>
        <v>1.2970168612191959E-2</v>
      </c>
      <c r="K12" s="64">
        <v>19.91</v>
      </c>
      <c r="L12" s="33">
        <f t="shared" si="3"/>
        <v>19.91</v>
      </c>
      <c r="M12" s="76">
        <f t="shared" si="4"/>
        <v>2.5570279521555537E-5</v>
      </c>
    </row>
    <row r="13" spans="1:13" x14ac:dyDescent="0.25">
      <c r="A13" s="19" t="s">
        <v>66</v>
      </c>
      <c r="B13" s="5" t="s">
        <v>100</v>
      </c>
      <c r="C13" s="4"/>
      <c r="D13" s="4"/>
      <c r="E13" s="4">
        <v>3594.56</v>
      </c>
      <c r="F13" s="4"/>
      <c r="G13" s="33">
        <f t="shared" si="2"/>
        <v>0.50935595964936553</v>
      </c>
      <c r="H13" s="64">
        <v>3600</v>
      </c>
      <c r="I13" s="4"/>
      <c r="J13" s="33">
        <f t="shared" si="0"/>
        <v>0.46692607003891051</v>
      </c>
      <c r="K13" s="64">
        <v>3594.56</v>
      </c>
      <c r="L13" s="33">
        <f t="shared" si="3"/>
        <v>99.848888888888894</v>
      </c>
      <c r="M13" s="76">
        <f t="shared" si="4"/>
        <v>4.6164693097439811E-3</v>
      </c>
    </row>
    <row r="14" spans="1:13" ht="23.25" x14ac:dyDescent="0.25">
      <c r="A14" s="20" t="s">
        <v>18</v>
      </c>
      <c r="B14" s="6" t="s">
        <v>19</v>
      </c>
      <c r="C14" s="2">
        <v>25000</v>
      </c>
      <c r="D14" s="2">
        <v>10000</v>
      </c>
      <c r="E14" s="2">
        <v>9129</v>
      </c>
      <c r="F14" s="2">
        <f t="shared" si="1"/>
        <v>91.29</v>
      </c>
      <c r="G14" s="32">
        <f t="shared" si="2"/>
        <v>1.2935965891900698</v>
      </c>
      <c r="H14" s="63">
        <v>9129</v>
      </c>
      <c r="I14" s="2">
        <f>H14/D14*100</f>
        <v>91.29</v>
      </c>
      <c r="J14" s="32">
        <f t="shared" si="0"/>
        <v>1.1840466926070039</v>
      </c>
      <c r="K14" s="63">
        <v>9129</v>
      </c>
      <c r="L14" s="32">
        <f t="shared" si="3"/>
        <v>100</v>
      </c>
      <c r="M14" s="75">
        <f t="shared" si="4"/>
        <v>1.172431349835663E-2</v>
      </c>
    </row>
    <row r="15" spans="1:13" ht="23.25" x14ac:dyDescent="0.25">
      <c r="A15" s="18" t="s">
        <v>20</v>
      </c>
      <c r="B15" s="1" t="s">
        <v>120</v>
      </c>
      <c r="C15" s="2"/>
      <c r="D15" s="2"/>
      <c r="E15" s="2">
        <v>59936.04</v>
      </c>
      <c r="F15" s="2"/>
      <c r="G15" s="32">
        <f t="shared" si="2"/>
        <v>8.4930503794018612</v>
      </c>
      <c r="H15" s="63">
        <v>60000</v>
      </c>
      <c r="I15" s="2"/>
      <c r="J15" s="32">
        <f t="shared" si="0"/>
        <v>7.782101167315175</v>
      </c>
      <c r="K15" s="63">
        <v>61636.04</v>
      </c>
      <c r="L15" s="32">
        <f t="shared" si="3"/>
        <v>102.72673333333333</v>
      </c>
      <c r="M15" s="75">
        <f t="shared" si="4"/>
        <v>7.9158752958401704E-2</v>
      </c>
    </row>
    <row r="16" spans="1:13" s="36" customFormat="1" ht="21" customHeight="1" x14ac:dyDescent="0.25">
      <c r="A16" s="37"/>
      <c r="B16" s="38" t="s">
        <v>117</v>
      </c>
      <c r="C16" s="39">
        <f>SUM(C5+C6+C7+C10+C14+C15)</f>
        <v>810000</v>
      </c>
      <c r="D16" s="39">
        <f>SUM(D5+D6+D7+D10+D14+D15)</f>
        <v>769000</v>
      </c>
      <c r="E16" s="39">
        <f>SUM(E5+E6+E7+E10+E14+E15)</f>
        <v>705706.87</v>
      </c>
      <c r="F16" s="39">
        <f t="shared" si="1"/>
        <v>91.769423927178153</v>
      </c>
      <c r="G16" s="40">
        <f>E16/$E$16*100</f>
        <v>100</v>
      </c>
      <c r="H16" s="39">
        <f>SUM(H5+H6+H7+H10+H14+H15)</f>
        <v>771000</v>
      </c>
      <c r="I16" s="39">
        <f>H16/D16*100</f>
        <v>100.26007802340702</v>
      </c>
      <c r="J16" s="40">
        <f t="shared" si="0"/>
        <v>100</v>
      </c>
      <c r="K16" s="39">
        <f>SUM(K5+K6+K7+K10+K14+K15)</f>
        <v>778638.34000000008</v>
      </c>
      <c r="L16" s="40">
        <f t="shared" si="3"/>
        <v>100.99070557717252</v>
      </c>
      <c r="M16" s="77">
        <f t="shared" si="4"/>
        <v>1</v>
      </c>
    </row>
    <row r="17" spans="1:13" ht="25.9" customHeight="1" thickBot="1" x14ac:dyDescent="0.3">
      <c r="A17" s="95" t="s">
        <v>108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57" thickBot="1" x14ac:dyDescent="0.3">
      <c r="A18" s="54" t="s">
        <v>0</v>
      </c>
      <c r="B18" s="55" t="s">
        <v>21</v>
      </c>
      <c r="C18" s="56" t="s">
        <v>2</v>
      </c>
      <c r="D18" s="56" t="s">
        <v>94</v>
      </c>
      <c r="E18" s="56" t="s">
        <v>99</v>
      </c>
      <c r="F18" s="57" t="s">
        <v>110</v>
      </c>
      <c r="G18" s="58" t="s">
        <v>114</v>
      </c>
      <c r="H18" s="59" t="s">
        <v>112</v>
      </c>
      <c r="I18" s="59" t="s">
        <v>116</v>
      </c>
      <c r="J18" s="60" t="s">
        <v>113</v>
      </c>
      <c r="K18" s="59" t="s">
        <v>121</v>
      </c>
      <c r="L18" s="60" t="s">
        <v>116</v>
      </c>
      <c r="M18" s="72" t="s">
        <v>113</v>
      </c>
    </row>
    <row r="19" spans="1:13" ht="15.75" thickBot="1" x14ac:dyDescent="0.3">
      <c r="A19" s="49">
        <v>1</v>
      </c>
      <c r="B19" s="50">
        <v>2</v>
      </c>
      <c r="C19" s="50">
        <v>3</v>
      </c>
      <c r="D19" s="50">
        <v>4</v>
      </c>
      <c r="E19" s="50">
        <v>5</v>
      </c>
      <c r="F19" s="51" t="s">
        <v>111</v>
      </c>
      <c r="G19" s="51">
        <v>7</v>
      </c>
      <c r="H19" s="52">
        <v>8</v>
      </c>
      <c r="I19" s="52" t="s">
        <v>115</v>
      </c>
      <c r="J19" s="53">
        <v>10</v>
      </c>
      <c r="K19" s="52">
        <v>11</v>
      </c>
      <c r="L19" s="70" t="s">
        <v>122</v>
      </c>
      <c r="M19" s="78" t="s">
        <v>125</v>
      </c>
    </row>
    <row r="20" spans="1:13" x14ac:dyDescent="0.25">
      <c r="A20" s="45" t="s">
        <v>3</v>
      </c>
      <c r="B20" s="46" t="s">
        <v>22</v>
      </c>
      <c r="C20" s="47">
        <f>SUM(C21:C23)</f>
        <v>380000</v>
      </c>
      <c r="D20" s="47">
        <f>SUM(D21:D23)</f>
        <v>380000</v>
      </c>
      <c r="E20" s="47">
        <f>SUM(E21:E23)</f>
        <v>320787.16000000003</v>
      </c>
      <c r="F20" s="47">
        <f>E20/D20*100</f>
        <v>84.417673684210541</v>
      </c>
      <c r="G20" s="48">
        <f>E20/$E$68*100</f>
        <v>47.424710037590316</v>
      </c>
      <c r="H20" s="65">
        <f>SUM(H21:H23)</f>
        <v>330000</v>
      </c>
      <c r="I20" s="47">
        <f>H20/D20*100</f>
        <v>86.842105263157904</v>
      </c>
      <c r="J20" s="48">
        <f>H20/$H$68*100</f>
        <v>42.80155642023346</v>
      </c>
      <c r="K20" s="65">
        <f>SUM(K21:K23)</f>
        <v>329263.96000000002</v>
      </c>
      <c r="L20" s="48">
        <f t="shared" ref="L20:L68" si="9">K20/H20*100</f>
        <v>99.776957575757592</v>
      </c>
      <c r="M20" s="79">
        <f>K20/$K$68</f>
        <v>0.43234131501136491</v>
      </c>
    </row>
    <row r="21" spans="1:13" x14ac:dyDescent="0.25">
      <c r="A21" s="18" t="s">
        <v>23</v>
      </c>
      <c r="B21" s="6" t="s">
        <v>24</v>
      </c>
      <c r="C21" s="2">
        <v>320000</v>
      </c>
      <c r="D21" s="2">
        <v>320000</v>
      </c>
      <c r="E21" s="2">
        <v>253998.51</v>
      </c>
      <c r="F21" s="2">
        <f t="shared" ref="F21:F68" si="10">E21/D21*100</f>
        <v>79.37453437500001</v>
      </c>
      <c r="G21" s="32">
        <f>E21/$E$68*100</f>
        <v>37.550772564369424</v>
      </c>
      <c r="H21" s="63">
        <v>260000</v>
      </c>
      <c r="I21" s="2">
        <f>H21/D21*100</f>
        <v>81.25</v>
      </c>
      <c r="J21" s="32">
        <f>H21/$H$68*100</f>
        <v>33.722438391699093</v>
      </c>
      <c r="K21" s="63">
        <v>259345.5</v>
      </c>
      <c r="L21" s="32">
        <f t="shared" si="9"/>
        <v>99.748269230769225</v>
      </c>
      <c r="M21" s="75">
        <f>K21/$K$68</f>
        <v>0.34053461093124171</v>
      </c>
    </row>
    <row r="22" spans="1:13" x14ac:dyDescent="0.25">
      <c r="A22" s="18" t="s">
        <v>25</v>
      </c>
      <c r="B22" s="6" t="s">
        <v>26</v>
      </c>
      <c r="C22" s="2">
        <v>60000</v>
      </c>
      <c r="D22" s="2">
        <v>60000</v>
      </c>
      <c r="E22" s="2">
        <v>66788.649999999994</v>
      </c>
      <c r="F22" s="2">
        <f t="shared" si="10"/>
        <v>111.31441666666666</v>
      </c>
      <c r="G22" s="32">
        <f>E22/$E$68*100</f>
        <v>9.8739374732208915</v>
      </c>
      <c r="H22" s="63">
        <v>70000</v>
      </c>
      <c r="I22" s="2">
        <f>H22/D22*100</f>
        <v>116.66666666666667</v>
      </c>
      <c r="J22" s="32">
        <f>H22/$H$68*100</f>
        <v>9.0791180285343707</v>
      </c>
      <c r="K22" s="63">
        <v>69918.460000000006</v>
      </c>
      <c r="L22" s="32">
        <f t="shared" si="9"/>
        <v>99.883514285714298</v>
      </c>
      <c r="M22" s="75">
        <f>K22/$K$68</f>
        <v>9.1806704080123189E-2</v>
      </c>
    </row>
    <row r="23" spans="1:13" x14ac:dyDescent="0.25">
      <c r="A23" s="18" t="s">
        <v>27</v>
      </c>
      <c r="B23" s="6" t="s">
        <v>28</v>
      </c>
      <c r="C23" s="2"/>
      <c r="D23" s="2"/>
      <c r="E23" s="2"/>
      <c r="F23" s="2"/>
      <c r="G23" s="32">
        <f>E23/$E$68*100</f>
        <v>0</v>
      </c>
      <c r="H23" s="63"/>
      <c r="I23" s="2"/>
      <c r="J23" s="32">
        <f>H23/$H$68*100</f>
        <v>0</v>
      </c>
      <c r="K23" s="63"/>
      <c r="L23" s="32"/>
      <c r="M23" s="75">
        <f>K23/$K$68</f>
        <v>0</v>
      </c>
    </row>
    <row r="24" spans="1:13" x14ac:dyDescent="0.25">
      <c r="A24" s="21" t="s">
        <v>5</v>
      </c>
      <c r="B24" s="8" t="s">
        <v>29</v>
      </c>
      <c r="C24" s="7">
        <f>SUM(C33+C25)</f>
        <v>74000</v>
      </c>
      <c r="D24" s="7">
        <f>SUM(D33+D25)</f>
        <v>97000</v>
      </c>
      <c r="E24" s="7">
        <f>SUM(E33+E25)</f>
        <v>27421</v>
      </c>
      <c r="F24" s="7">
        <f t="shared" si="10"/>
        <v>28.269072164948454</v>
      </c>
      <c r="G24" s="34">
        <f>E24/$E$68*100</f>
        <v>4.0538810030325525</v>
      </c>
      <c r="H24" s="66">
        <f>SUM(H33+H25)</f>
        <v>96000</v>
      </c>
      <c r="I24" s="7">
        <f t="shared" ref="I24:I31" si="11">H24/D24*100</f>
        <v>98.969072164948457</v>
      </c>
      <c r="J24" s="34">
        <f>H24/$H$68*100</f>
        <v>12.45136186770428</v>
      </c>
      <c r="K24" s="66">
        <f>SUM(K33+K25)</f>
        <v>89350.52</v>
      </c>
      <c r="L24" s="34">
        <f t="shared" si="9"/>
        <v>93.073458333333335</v>
      </c>
      <c r="M24" s="80">
        <f>K24/$K$68</f>
        <v>0.11732204555199197</v>
      </c>
    </row>
    <row r="25" spans="1:13" x14ac:dyDescent="0.25">
      <c r="A25" s="18" t="s">
        <v>30</v>
      </c>
      <c r="B25" s="6" t="s">
        <v>31</v>
      </c>
      <c r="C25" s="2">
        <f>SUM(C27:C31)</f>
        <v>59000</v>
      </c>
      <c r="D25" s="2">
        <f>SUM(D26)</f>
        <v>50000</v>
      </c>
      <c r="E25" s="2">
        <f>SUM(E26)</f>
        <v>25671</v>
      </c>
      <c r="F25" s="2">
        <f t="shared" si="10"/>
        <v>51.341999999999999</v>
      </c>
      <c r="G25" s="32">
        <f>E25/$E$68*100</f>
        <v>3.7951635326519337</v>
      </c>
      <c r="H25" s="63">
        <f>SUM(H26)</f>
        <v>27000</v>
      </c>
      <c r="I25" s="2">
        <f t="shared" si="11"/>
        <v>54</v>
      </c>
      <c r="J25" s="32">
        <f>H25/$H$68*100</f>
        <v>3.5019455252918288</v>
      </c>
      <c r="K25" s="63">
        <f>SUM(K26)</f>
        <v>23000</v>
      </c>
      <c r="L25" s="32">
        <f t="shared" si="9"/>
        <v>85.18518518518519</v>
      </c>
      <c r="M25" s="75">
        <f>K25/$K$68</f>
        <v>3.0200238876011185E-2</v>
      </c>
    </row>
    <row r="26" spans="1:13" x14ac:dyDescent="0.25">
      <c r="A26" s="22"/>
      <c r="B26" s="9" t="s">
        <v>32</v>
      </c>
      <c r="C26" s="10">
        <f>SUM(C27:C32)</f>
        <v>59000</v>
      </c>
      <c r="D26" s="10">
        <f>SUM(D27:D32)</f>
        <v>50000</v>
      </c>
      <c r="E26" s="10">
        <f>SUM(E27:E32)</f>
        <v>25671</v>
      </c>
      <c r="F26" s="10">
        <f t="shared" si="10"/>
        <v>51.341999999999999</v>
      </c>
      <c r="G26" s="35">
        <f>E26/$E$68*100</f>
        <v>3.7951635326519337</v>
      </c>
      <c r="H26" s="67">
        <f>SUM(H27:H32)</f>
        <v>27000</v>
      </c>
      <c r="I26" s="10">
        <f t="shared" si="11"/>
        <v>54</v>
      </c>
      <c r="J26" s="35">
        <f>H26/$H$68*100</f>
        <v>3.5019455252918288</v>
      </c>
      <c r="K26" s="67">
        <f>SUM(K27:K32)</f>
        <v>23000</v>
      </c>
      <c r="L26" s="35">
        <f t="shared" si="9"/>
        <v>85.18518518518519</v>
      </c>
      <c r="M26" s="81">
        <f>K26/$K$68</f>
        <v>3.0200238876011185E-2</v>
      </c>
    </row>
    <row r="27" spans="1:13" x14ac:dyDescent="0.25">
      <c r="A27" s="19" t="s">
        <v>33</v>
      </c>
      <c r="B27" s="11" t="s">
        <v>34</v>
      </c>
      <c r="C27" s="4">
        <v>15000</v>
      </c>
      <c r="D27" s="4">
        <v>5000</v>
      </c>
      <c r="E27" s="4"/>
      <c r="F27" s="4">
        <f t="shared" si="10"/>
        <v>0</v>
      </c>
      <c r="G27" s="33">
        <f>E27/$E$68*100</f>
        <v>0</v>
      </c>
      <c r="H27" s="64">
        <v>0</v>
      </c>
      <c r="I27" s="4">
        <f t="shared" si="11"/>
        <v>0</v>
      </c>
      <c r="J27" s="33">
        <f>H27/$H$68*100</f>
        <v>0</v>
      </c>
      <c r="K27" s="64"/>
      <c r="L27" s="33"/>
      <c r="M27" s="76">
        <f>K27/$K$68</f>
        <v>0</v>
      </c>
    </row>
    <row r="28" spans="1:13" x14ac:dyDescent="0.25">
      <c r="A28" s="19" t="s">
        <v>35</v>
      </c>
      <c r="B28" s="11" t="s">
        <v>36</v>
      </c>
      <c r="C28" s="4">
        <v>20000</v>
      </c>
      <c r="D28" s="4">
        <v>17000</v>
      </c>
      <c r="E28" s="4">
        <v>17000</v>
      </c>
      <c r="F28" s="4">
        <f t="shared" si="10"/>
        <v>100</v>
      </c>
      <c r="G28" s="33">
        <f>E28/$E$68*100</f>
        <v>2.5132554265545894</v>
      </c>
      <c r="H28" s="64">
        <v>17000</v>
      </c>
      <c r="I28" s="4">
        <f t="shared" si="11"/>
        <v>100</v>
      </c>
      <c r="J28" s="33">
        <f>H28/$H$68*100</f>
        <v>2.2049286640726331</v>
      </c>
      <c r="K28" s="64">
        <v>17000</v>
      </c>
      <c r="L28" s="33">
        <f t="shared" si="9"/>
        <v>100</v>
      </c>
      <c r="M28" s="76">
        <f>K28/$K$68</f>
        <v>2.232191569096479E-2</v>
      </c>
    </row>
    <row r="29" spans="1:13" x14ac:dyDescent="0.25">
      <c r="A29" s="19" t="s">
        <v>37</v>
      </c>
      <c r="B29" s="11" t="s">
        <v>38</v>
      </c>
      <c r="C29" s="4">
        <v>14000</v>
      </c>
      <c r="D29" s="4">
        <v>11000</v>
      </c>
      <c r="E29" s="4">
        <v>8671</v>
      </c>
      <c r="F29" s="4">
        <f t="shared" si="10"/>
        <v>78.827272727272728</v>
      </c>
      <c r="G29" s="33">
        <f>E29/$E$68*100</f>
        <v>1.2819081060973438</v>
      </c>
      <c r="H29" s="64">
        <v>10000</v>
      </c>
      <c r="I29" s="4">
        <f t="shared" si="11"/>
        <v>90.909090909090907</v>
      </c>
      <c r="J29" s="33">
        <f>H29/$H$68*100</f>
        <v>1.2970168612191959</v>
      </c>
      <c r="K29" s="64">
        <v>6000</v>
      </c>
      <c r="L29" s="33">
        <f t="shared" si="9"/>
        <v>60</v>
      </c>
      <c r="M29" s="76">
        <f>K29/$K$68</f>
        <v>7.8783231850463962E-3</v>
      </c>
    </row>
    <row r="30" spans="1:13" x14ac:dyDescent="0.25">
      <c r="A30" s="19" t="s">
        <v>39</v>
      </c>
      <c r="B30" s="11" t="s">
        <v>95</v>
      </c>
      <c r="C30" s="4"/>
      <c r="D30" s="4">
        <v>12000</v>
      </c>
      <c r="E30" s="4"/>
      <c r="F30" s="4">
        <f t="shared" si="10"/>
        <v>0</v>
      </c>
      <c r="G30" s="33">
        <f>E30/$E$68*100</f>
        <v>0</v>
      </c>
      <c r="H30" s="64">
        <v>0</v>
      </c>
      <c r="I30" s="4">
        <f t="shared" si="11"/>
        <v>0</v>
      </c>
      <c r="J30" s="33">
        <f>H30/$H$68*100</f>
        <v>0</v>
      </c>
      <c r="K30" s="64"/>
      <c r="L30" s="33"/>
      <c r="M30" s="76">
        <f>K30/$K$68</f>
        <v>0</v>
      </c>
    </row>
    <row r="31" spans="1:13" x14ac:dyDescent="0.25">
      <c r="A31" s="19" t="s">
        <v>39</v>
      </c>
      <c r="B31" s="11" t="s">
        <v>40</v>
      </c>
      <c r="C31" s="4">
        <v>10000</v>
      </c>
      <c r="D31" s="4">
        <v>5000</v>
      </c>
      <c r="E31" s="4"/>
      <c r="F31" s="4">
        <f t="shared" si="10"/>
        <v>0</v>
      </c>
      <c r="G31" s="33">
        <f>E31/$E$68*100</f>
        <v>0</v>
      </c>
      <c r="H31" s="64">
        <v>0</v>
      </c>
      <c r="I31" s="4">
        <f t="shared" si="11"/>
        <v>0</v>
      </c>
      <c r="J31" s="33">
        <f>H31/$H$68*100</f>
        <v>0</v>
      </c>
      <c r="K31" s="64"/>
      <c r="L31" s="33"/>
      <c r="M31" s="76">
        <f>K31/$K$68</f>
        <v>0</v>
      </c>
    </row>
    <row r="32" spans="1:13" x14ac:dyDescent="0.25">
      <c r="A32" s="19" t="s">
        <v>101</v>
      </c>
      <c r="B32" s="11" t="s">
        <v>102</v>
      </c>
      <c r="C32" s="4"/>
      <c r="D32" s="4"/>
      <c r="E32" s="4">
        <v>0</v>
      </c>
      <c r="F32" s="4"/>
      <c r="G32" s="33">
        <f>E32/$E$68*100</f>
        <v>0</v>
      </c>
      <c r="H32" s="64"/>
      <c r="I32" s="4"/>
      <c r="J32" s="33">
        <f>H32/$H$68*100</f>
        <v>0</v>
      </c>
      <c r="K32" s="64"/>
      <c r="L32" s="33"/>
      <c r="M32" s="76">
        <f>K32/$K$68</f>
        <v>0</v>
      </c>
    </row>
    <row r="33" spans="1:13" ht="23.25" x14ac:dyDescent="0.25">
      <c r="A33" s="18" t="s">
        <v>41</v>
      </c>
      <c r="B33" s="6" t="s">
        <v>42</v>
      </c>
      <c r="C33" s="2">
        <f>SUM(C34,C37,C38,C39)</f>
        <v>15000</v>
      </c>
      <c r="D33" s="2">
        <f t="shared" ref="D33:E33" si="12">SUM(D34,D37,D38,D39)</f>
        <v>47000</v>
      </c>
      <c r="E33" s="2">
        <f t="shared" si="12"/>
        <v>1750</v>
      </c>
      <c r="F33" s="2">
        <f t="shared" si="10"/>
        <v>3.7234042553191489</v>
      </c>
      <c r="G33" s="32">
        <f>E33/$E$68*100</f>
        <v>0.25871747038061949</v>
      </c>
      <c r="H33" s="63">
        <f t="shared" ref="H33" si="13">SUM(H34,H37,H38,H39)</f>
        <v>69000</v>
      </c>
      <c r="I33" s="2">
        <f>H33/D33*100</f>
        <v>146.80851063829786</v>
      </c>
      <c r="J33" s="32">
        <f>H33/$H$68*100</f>
        <v>8.9494163424124515</v>
      </c>
      <c r="K33" s="63">
        <f>SUM(K34,K37,K38,K39)</f>
        <v>66350.52</v>
      </c>
      <c r="L33" s="32">
        <f t="shared" si="9"/>
        <v>96.160173913043494</v>
      </c>
      <c r="M33" s="75">
        <f>K33/$K$68</f>
        <v>8.7121806675980781E-2</v>
      </c>
    </row>
    <row r="34" spans="1:13" x14ac:dyDescent="0.25">
      <c r="A34" s="23" t="s">
        <v>43</v>
      </c>
      <c r="B34" s="12" t="s">
        <v>44</v>
      </c>
      <c r="C34" s="13">
        <f>SUM(C35:C36)</f>
        <v>0</v>
      </c>
      <c r="D34" s="13">
        <v>37000</v>
      </c>
      <c r="E34" s="13">
        <f t="shared" ref="E34" si="14">SUM(E35:E36)</f>
        <v>0</v>
      </c>
      <c r="F34" s="13"/>
      <c r="G34" s="31">
        <f>E34/$E$68*100</f>
        <v>0</v>
      </c>
      <c r="H34" s="68">
        <f t="shared" ref="H34" si="15">SUM(H35:H36)</f>
        <v>64000</v>
      </c>
      <c r="I34" s="13"/>
      <c r="J34" s="31">
        <f>H34/$H$68*100</f>
        <v>8.3009079118028524</v>
      </c>
      <c r="K34" s="68">
        <f>SUM(K35:K36)</f>
        <v>63041.520000000004</v>
      </c>
      <c r="L34" s="31">
        <f t="shared" si="9"/>
        <v>98.502375000000015</v>
      </c>
      <c r="M34" s="82">
        <f>K34/$K$68</f>
        <v>8.2776911439427683E-2</v>
      </c>
    </row>
    <row r="35" spans="1:13" x14ac:dyDescent="0.25">
      <c r="A35" s="29" t="s">
        <v>106</v>
      </c>
      <c r="B35" s="30" t="s">
        <v>104</v>
      </c>
      <c r="C35" s="31"/>
      <c r="D35" s="31"/>
      <c r="E35" s="31"/>
      <c r="F35" s="31"/>
      <c r="G35" s="31">
        <f>E35/$E$68*100</f>
        <v>0</v>
      </c>
      <c r="H35" s="69">
        <v>37000</v>
      </c>
      <c r="I35" s="31"/>
      <c r="J35" s="31">
        <f>H35/$H$68*100</f>
        <v>4.7989623865110254</v>
      </c>
      <c r="K35" s="69">
        <v>37604</v>
      </c>
      <c r="L35" s="31">
        <f t="shared" si="9"/>
        <v>101.63243243243242</v>
      </c>
      <c r="M35" s="82">
        <f>K35/$K$68</f>
        <v>4.9376077508414114E-2</v>
      </c>
    </row>
    <row r="36" spans="1:13" x14ac:dyDescent="0.25">
      <c r="A36" s="29" t="s">
        <v>107</v>
      </c>
      <c r="B36" s="30" t="s">
        <v>105</v>
      </c>
      <c r="C36" s="31"/>
      <c r="D36" s="31"/>
      <c r="E36" s="31"/>
      <c r="F36" s="31"/>
      <c r="G36" s="31">
        <f>E36/$E$68*100</f>
        <v>0</v>
      </c>
      <c r="H36" s="69">
        <v>27000</v>
      </c>
      <c r="I36" s="31"/>
      <c r="J36" s="31">
        <f>H36/$H$68*100</f>
        <v>3.5019455252918288</v>
      </c>
      <c r="K36" s="69">
        <v>25437.52</v>
      </c>
      <c r="L36" s="31">
        <f t="shared" si="9"/>
        <v>94.21303703703704</v>
      </c>
      <c r="M36" s="82">
        <f>K36/$K$68</f>
        <v>3.340083393101357E-2</v>
      </c>
    </row>
    <row r="37" spans="1:13" x14ac:dyDescent="0.25">
      <c r="A37" s="23" t="s">
        <v>45</v>
      </c>
      <c r="B37" s="12" t="s">
        <v>46</v>
      </c>
      <c r="C37" s="13">
        <v>10000</v>
      </c>
      <c r="D37" s="13">
        <v>5000</v>
      </c>
      <c r="E37" s="13"/>
      <c r="F37" s="13"/>
      <c r="G37" s="31">
        <f>E37/$E$68*100</f>
        <v>0</v>
      </c>
      <c r="H37" s="68">
        <v>0</v>
      </c>
      <c r="I37" s="13"/>
      <c r="J37" s="31">
        <f>H37/$H$68*100</f>
        <v>0</v>
      </c>
      <c r="K37" s="68"/>
      <c r="L37" s="31"/>
      <c r="M37" s="82">
        <f>K37/$K$68</f>
        <v>0</v>
      </c>
    </row>
    <row r="38" spans="1:13" x14ac:dyDescent="0.25">
      <c r="A38" s="24" t="s">
        <v>47</v>
      </c>
      <c r="B38" s="12" t="s">
        <v>48</v>
      </c>
      <c r="C38" s="13">
        <v>5000</v>
      </c>
      <c r="D38" s="13">
        <v>0</v>
      </c>
      <c r="E38" s="13"/>
      <c r="F38" s="13"/>
      <c r="G38" s="31">
        <f>E38/$E$68*100</f>
        <v>0</v>
      </c>
      <c r="H38" s="68">
        <v>0</v>
      </c>
      <c r="I38" s="13"/>
      <c r="J38" s="31">
        <f>H38/$H$68*100</f>
        <v>0</v>
      </c>
      <c r="K38" s="68"/>
      <c r="L38" s="31"/>
      <c r="M38" s="82">
        <f>K38/$K$68</f>
        <v>0</v>
      </c>
    </row>
    <row r="39" spans="1:13" x14ac:dyDescent="0.25">
      <c r="A39" s="24" t="s">
        <v>97</v>
      </c>
      <c r="B39" s="12" t="s">
        <v>96</v>
      </c>
      <c r="C39" s="13"/>
      <c r="D39" s="13">
        <v>5000</v>
      </c>
      <c r="E39" s="13">
        <v>1750</v>
      </c>
      <c r="F39" s="13">
        <f t="shared" si="10"/>
        <v>35</v>
      </c>
      <c r="G39" s="31">
        <f>E39/$E$68*100</f>
        <v>0.25871747038061949</v>
      </c>
      <c r="H39" s="68">
        <v>5000</v>
      </c>
      <c r="I39" s="13">
        <f t="shared" ref="I39:I68" si="16">H39/D39*100</f>
        <v>100</v>
      </c>
      <c r="J39" s="31">
        <f>H39/$H$68*100</f>
        <v>0.64850843060959795</v>
      </c>
      <c r="K39" s="68">
        <v>3309</v>
      </c>
      <c r="L39" s="31">
        <f t="shared" si="9"/>
        <v>66.180000000000007</v>
      </c>
      <c r="M39" s="82">
        <f>K39/$K$68</f>
        <v>4.3448952365530875E-3</v>
      </c>
    </row>
    <row r="40" spans="1:13" x14ac:dyDescent="0.25">
      <c r="A40" s="21" t="s">
        <v>7</v>
      </c>
      <c r="B40" s="8" t="s">
        <v>49</v>
      </c>
      <c r="C40" s="7">
        <f>SUM(C41+C43+C46+C47+C48)</f>
        <v>128000</v>
      </c>
      <c r="D40" s="7">
        <f>SUM(D41+D43+D46+D47+D48)</f>
        <v>77000</v>
      </c>
      <c r="E40" s="7">
        <f>SUM(E41+E43+E46+E47+E48)</f>
        <v>47159.71</v>
      </c>
      <c r="F40" s="7">
        <f t="shared" si="10"/>
        <v>61.246376623376619</v>
      </c>
      <c r="G40" s="34">
        <f>E40/$E$68*100</f>
        <v>6.9720233571906318</v>
      </c>
      <c r="H40" s="66">
        <f>SUM(H41+H43+H46+H47+H48)</f>
        <v>49500</v>
      </c>
      <c r="I40" s="7">
        <f t="shared" si="16"/>
        <v>64.285714285714292</v>
      </c>
      <c r="J40" s="34">
        <f>H40/$H$68*100</f>
        <v>6.4202334630350189</v>
      </c>
      <c r="K40" s="66">
        <f>SUM(K41+K43+K46+K47+K48)</f>
        <v>47439.96</v>
      </c>
      <c r="L40" s="34">
        <f t="shared" si="9"/>
        <v>95.838303030303024</v>
      </c>
      <c r="M40" s="80">
        <f>K40/$K$68</f>
        <v>6.2291222794278941E-2</v>
      </c>
    </row>
    <row r="41" spans="1:13" x14ac:dyDescent="0.25">
      <c r="A41" s="18" t="s">
        <v>9</v>
      </c>
      <c r="B41" s="6" t="s">
        <v>50</v>
      </c>
      <c r="C41" s="2">
        <f>SUM(C42)</f>
        <v>20000</v>
      </c>
      <c r="D41" s="2">
        <f>SUM(D42)</f>
        <v>5000</v>
      </c>
      <c r="E41" s="2">
        <f>SUM(E42)</f>
        <v>3082.75</v>
      </c>
      <c r="F41" s="2">
        <f t="shared" si="10"/>
        <v>61.655000000000001</v>
      </c>
      <c r="G41" s="32">
        <f>E41/$E$68*100</f>
        <v>0.45574930389477419</v>
      </c>
      <c r="H41" s="63">
        <f>SUM(H42)</f>
        <v>3500</v>
      </c>
      <c r="I41" s="2">
        <f t="shared" si="16"/>
        <v>70</v>
      </c>
      <c r="J41" s="32">
        <f>H41/$H$68*100</f>
        <v>0.4539559014267186</v>
      </c>
      <c r="K41" s="63">
        <f>SUM(K42)</f>
        <v>3363</v>
      </c>
      <c r="L41" s="32">
        <f t="shared" si="9"/>
        <v>96.085714285714289</v>
      </c>
      <c r="M41" s="75">
        <f>K41/$K$68</f>
        <v>4.4158001452185049E-3</v>
      </c>
    </row>
    <row r="42" spans="1:13" x14ac:dyDescent="0.25">
      <c r="A42" s="23" t="s">
        <v>51</v>
      </c>
      <c r="B42" s="12" t="s">
        <v>52</v>
      </c>
      <c r="C42" s="13">
        <v>20000</v>
      </c>
      <c r="D42" s="13">
        <v>5000</v>
      </c>
      <c r="E42" s="13">
        <v>3082.75</v>
      </c>
      <c r="F42" s="13">
        <f t="shared" si="10"/>
        <v>61.655000000000001</v>
      </c>
      <c r="G42" s="31">
        <f>E42/$E$68*100</f>
        <v>0.45574930389477419</v>
      </c>
      <c r="H42" s="68">
        <v>3500</v>
      </c>
      <c r="I42" s="13">
        <f t="shared" si="16"/>
        <v>70</v>
      </c>
      <c r="J42" s="31">
        <f>H42/$H$68*100</f>
        <v>0.4539559014267186</v>
      </c>
      <c r="K42" s="68">
        <v>3363</v>
      </c>
      <c r="L42" s="31">
        <f t="shared" si="9"/>
        <v>96.085714285714289</v>
      </c>
      <c r="M42" s="82">
        <f>K42/$K$68</f>
        <v>4.4158001452185049E-3</v>
      </c>
    </row>
    <row r="43" spans="1:13" x14ac:dyDescent="0.25">
      <c r="A43" s="18" t="s">
        <v>11</v>
      </c>
      <c r="B43" s="6" t="s">
        <v>53</v>
      </c>
      <c r="C43" s="2">
        <f>SUM(C44:C45)</f>
        <v>58000</v>
      </c>
      <c r="D43" s="2">
        <f>SUM(D44:D45)</f>
        <v>27000</v>
      </c>
      <c r="E43" s="2">
        <f>SUM(E44:E45)</f>
        <v>37230.639999999999</v>
      </c>
      <c r="F43" s="2">
        <f t="shared" si="10"/>
        <v>137.89125925925924</v>
      </c>
      <c r="G43" s="32">
        <f>E43/$E$68*100</f>
        <v>5.5041240008294325</v>
      </c>
      <c r="H43" s="63">
        <f>SUM(H44:H45)</f>
        <v>38000</v>
      </c>
      <c r="I43" s="2">
        <f t="shared" si="16"/>
        <v>140.74074074074073</v>
      </c>
      <c r="J43" s="32">
        <f>H43/$H$68*100</f>
        <v>4.9286640726329445</v>
      </c>
      <c r="K43" s="63">
        <f>SUM(K44:K45)</f>
        <v>37230.639999999999</v>
      </c>
      <c r="L43" s="32">
        <f t="shared" si="9"/>
        <v>97.975368421052636</v>
      </c>
      <c r="M43" s="75">
        <f>K43/$K$68</f>
        <v>4.8885835717685962E-2</v>
      </c>
    </row>
    <row r="44" spans="1:13" ht="23.25" x14ac:dyDescent="0.25">
      <c r="A44" s="25" t="s">
        <v>54</v>
      </c>
      <c r="B44" s="12" t="s">
        <v>98</v>
      </c>
      <c r="C44" s="13">
        <v>53000</v>
      </c>
      <c r="D44" s="13">
        <v>20000</v>
      </c>
      <c r="E44" s="13">
        <v>35133.93</v>
      </c>
      <c r="F44" s="13">
        <f t="shared" si="10"/>
        <v>175.66965000000002</v>
      </c>
      <c r="G44" s="31">
        <f>E44/$E$68*100</f>
        <v>5.1941494252170051</v>
      </c>
      <c r="H44" s="68">
        <v>35500</v>
      </c>
      <c r="I44" s="13">
        <f t="shared" si="16"/>
        <v>177.5</v>
      </c>
      <c r="J44" s="31">
        <f>H44/$H$68*100</f>
        <v>4.6044098573281458</v>
      </c>
      <c r="K44" s="68">
        <v>35133.93</v>
      </c>
      <c r="L44" s="31">
        <f t="shared" si="9"/>
        <v>98.968816901408445</v>
      </c>
      <c r="M44" s="82">
        <f>K44/$K$68</f>
        <v>4.6132742550132853E-2</v>
      </c>
    </row>
    <row r="45" spans="1:13" x14ac:dyDescent="0.25">
      <c r="A45" s="23" t="s">
        <v>55</v>
      </c>
      <c r="B45" s="12" t="s">
        <v>56</v>
      </c>
      <c r="C45" s="13">
        <v>5000</v>
      </c>
      <c r="D45" s="13">
        <v>7000</v>
      </c>
      <c r="E45" s="13">
        <v>2096.71</v>
      </c>
      <c r="F45" s="13">
        <f t="shared" si="10"/>
        <v>29.953000000000003</v>
      </c>
      <c r="G45" s="31">
        <f>E45/$E$68*100</f>
        <v>0.30997457561242786</v>
      </c>
      <c r="H45" s="68">
        <v>2500</v>
      </c>
      <c r="I45" s="13">
        <f t="shared" si="16"/>
        <v>35.714285714285715</v>
      </c>
      <c r="J45" s="31">
        <f>H45/$H$68*100</f>
        <v>0.32425421530479898</v>
      </c>
      <c r="K45" s="68">
        <v>2096.71</v>
      </c>
      <c r="L45" s="31">
        <f t="shared" si="9"/>
        <v>83.868399999999994</v>
      </c>
      <c r="M45" s="82">
        <f>K45/$K$68</f>
        <v>2.7530931675531049E-3</v>
      </c>
    </row>
    <row r="46" spans="1:13" x14ac:dyDescent="0.25">
      <c r="A46" s="18" t="s">
        <v>57</v>
      </c>
      <c r="B46" s="6" t="s">
        <v>58</v>
      </c>
      <c r="C46" s="2">
        <v>30000</v>
      </c>
      <c r="D46" s="2">
        <v>25000</v>
      </c>
      <c r="E46" s="2">
        <v>3831.88</v>
      </c>
      <c r="F46" s="2">
        <f t="shared" si="10"/>
        <v>15.32752</v>
      </c>
      <c r="G46" s="32">
        <f>E46/$E$68*100</f>
        <v>0.56649960022976475</v>
      </c>
      <c r="H46" s="63">
        <v>4000</v>
      </c>
      <c r="I46" s="2">
        <f t="shared" si="16"/>
        <v>16</v>
      </c>
      <c r="J46" s="32">
        <f>H46/$H$68*100</f>
        <v>0.51880674448767827</v>
      </c>
      <c r="K46" s="63">
        <v>3831.88</v>
      </c>
      <c r="L46" s="32">
        <f t="shared" si="9"/>
        <v>95.796999999999997</v>
      </c>
      <c r="M46" s="75">
        <f>K46/$K$68</f>
        <v>5.0314648410525976E-3</v>
      </c>
    </row>
    <row r="47" spans="1:13" x14ac:dyDescent="0.25">
      <c r="A47" s="18" t="s">
        <v>59</v>
      </c>
      <c r="B47" s="6" t="s">
        <v>60</v>
      </c>
      <c r="C47" s="2">
        <v>15000</v>
      </c>
      <c r="D47" s="2">
        <v>15000</v>
      </c>
      <c r="E47" s="2">
        <v>3014.44</v>
      </c>
      <c r="F47" s="2">
        <f t="shared" si="10"/>
        <v>20.096266666666668</v>
      </c>
      <c r="G47" s="32">
        <f>E47/$E$68*100</f>
        <v>0.44565045223665978</v>
      </c>
      <c r="H47" s="63">
        <v>4000</v>
      </c>
      <c r="I47" s="2">
        <f t="shared" si="16"/>
        <v>26.666666666666668</v>
      </c>
      <c r="J47" s="32">
        <f>H47/$H$68*100</f>
        <v>0.51880674448767827</v>
      </c>
      <c r="K47" s="63">
        <v>3014.44</v>
      </c>
      <c r="L47" s="32">
        <f t="shared" si="9"/>
        <v>75.361000000000004</v>
      </c>
      <c r="M47" s="75">
        <f>K47/$K$68</f>
        <v>3.9581220903218764E-3</v>
      </c>
    </row>
    <row r="48" spans="1:13" x14ac:dyDescent="0.25">
      <c r="A48" s="18" t="s">
        <v>61</v>
      </c>
      <c r="B48" s="6" t="s">
        <v>62</v>
      </c>
      <c r="C48" s="2">
        <v>5000</v>
      </c>
      <c r="D48" s="2">
        <v>5000</v>
      </c>
      <c r="E48" s="2"/>
      <c r="F48" s="2">
        <f t="shared" si="10"/>
        <v>0</v>
      </c>
      <c r="G48" s="32">
        <f>E48/$E$68*100</f>
        <v>0</v>
      </c>
      <c r="H48" s="63">
        <v>0</v>
      </c>
      <c r="I48" s="2">
        <f t="shared" si="16"/>
        <v>0</v>
      </c>
      <c r="J48" s="32">
        <f>H48/$H$68*100</f>
        <v>0</v>
      </c>
      <c r="K48" s="63"/>
      <c r="L48" s="32"/>
      <c r="M48" s="75">
        <f>K48/$K$68</f>
        <v>0</v>
      </c>
    </row>
    <row r="49" spans="1:13" x14ac:dyDescent="0.25">
      <c r="A49" s="21" t="s">
        <v>13</v>
      </c>
      <c r="B49" s="8" t="s">
        <v>63</v>
      </c>
      <c r="C49" s="7">
        <f>SUM(C50:C53)</f>
        <v>113000</v>
      </c>
      <c r="D49" s="7">
        <f>SUM(D50:D53)</f>
        <v>115000</v>
      </c>
      <c r="E49" s="7">
        <f>SUM(E50:E53)</f>
        <v>232439.66999999998</v>
      </c>
      <c r="F49" s="7">
        <f t="shared" si="10"/>
        <v>202.12145217391301</v>
      </c>
      <c r="G49" s="34">
        <f>E49/$E$68*100</f>
        <v>34.363544822003412</v>
      </c>
      <c r="H49" s="66">
        <f>SUM(H50:H53)</f>
        <v>234000</v>
      </c>
      <c r="I49" s="7">
        <f t="shared" si="16"/>
        <v>203.47826086956519</v>
      </c>
      <c r="J49" s="34">
        <f>H49/$H$68*100</f>
        <v>30.350194552529182</v>
      </c>
      <c r="K49" s="66">
        <f>SUM(K50:K53)</f>
        <v>239215.46999999997</v>
      </c>
      <c r="L49" s="34">
        <f t="shared" si="9"/>
        <v>102.22883333333333</v>
      </c>
      <c r="M49" s="80">
        <f>K49/$K$68</f>
        <v>0.31410279725379509</v>
      </c>
    </row>
    <row r="50" spans="1:13" x14ac:dyDescent="0.25">
      <c r="A50" s="20" t="s">
        <v>14</v>
      </c>
      <c r="B50" s="6" t="s">
        <v>64</v>
      </c>
      <c r="C50" s="2">
        <v>53000</v>
      </c>
      <c r="D50" s="2">
        <v>60000</v>
      </c>
      <c r="E50" s="2">
        <v>133148.22</v>
      </c>
      <c r="F50" s="2">
        <f t="shared" si="10"/>
        <v>221.91370000000001</v>
      </c>
      <c r="G50" s="32">
        <f>E50/$E$68*100</f>
        <v>19.68444037947555</v>
      </c>
      <c r="H50" s="63">
        <v>134000</v>
      </c>
      <c r="I50" s="2">
        <f t="shared" si="16"/>
        <v>223.33333333333334</v>
      </c>
      <c r="J50" s="32">
        <f>H50/$H$68*100</f>
        <v>17.380025940337223</v>
      </c>
      <c r="K50" s="63">
        <v>133148.22</v>
      </c>
      <c r="L50" s="32">
        <f t="shared" si="9"/>
        <v>99.364343283582087</v>
      </c>
      <c r="M50" s="75">
        <f>K50/$K$68</f>
        <v>0.17483078477894304</v>
      </c>
    </row>
    <row r="51" spans="1:13" x14ac:dyDescent="0.25">
      <c r="A51" s="18" t="s">
        <v>16</v>
      </c>
      <c r="B51" s="6" t="s">
        <v>65</v>
      </c>
      <c r="C51" s="2">
        <v>15000</v>
      </c>
      <c r="D51" s="2">
        <v>15000</v>
      </c>
      <c r="E51" s="2">
        <v>6235.08</v>
      </c>
      <c r="F51" s="2">
        <f t="shared" si="10"/>
        <v>41.5672</v>
      </c>
      <c r="G51" s="32">
        <f>E51/$E$68*100</f>
        <v>0.92178521441188177</v>
      </c>
      <c r="H51" s="63">
        <v>6500</v>
      </c>
      <c r="I51" s="2">
        <f t="shared" si="16"/>
        <v>43.333333333333336</v>
      </c>
      <c r="J51" s="32">
        <f>H51/$H$68*100</f>
        <v>0.8430609597924773</v>
      </c>
      <c r="K51" s="63">
        <v>6235.08</v>
      </c>
      <c r="L51" s="32">
        <f t="shared" si="9"/>
        <v>95.924307692307693</v>
      </c>
      <c r="M51" s="75">
        <f>K51/$K$68</f>
        <v>8.1869958874365139E-3</v>
      </c>
    </row>
    <row r="52" spans="1:13" x14ac:dyDescent="0.25">
      <c r="A52" s="18" t="s">
        <v>66</v>
      </c>
      <c r="B52" s="6" t="s">
        <v>67</v>
      </c>
      <c r="C52" s="2">
        <v>35000</v>
      </c>
      <c r="D52" s="2">
        <v>25000</v>
      </c>
      <c r="E52" s="2">
        <v>93056.37</v>
      </c>
      <c r="F52" s="2">
        <f t="shared" si="10"/>
        <v>372.22548</v>
      </c>
      <c r="G52" s="32">
        <f>E52/$E$68*100</f>
        <v>13.757319228115982</v>
      </c>
      <c r="H52" s="63">
        <v>93500</v>
      </c>
      <c r="I52" s="2">
        <f t="shared" si="16"/>
        <v>374</v>
      </c>
      <c r="J52" s="32">
        <f>H52/$H$68*100</f>
        <v>12.127107652399481</v>
      </c>
      <c r="K52" s="63">
        <v>99832.17</v>
      </c>
      <c r="L52" s="32">
        <f t="shared" si="9"/>
        <v>106.77237433155081</v>
      </c>
      <c r="M52" s="75">
        <f>K52/$K$68</f>
        <v>0.13108501658741556</v>
      </c>
    </row>
    <row r="53" spans="1:13" x14ac:dyDescent="0.25">
      <c r="A53" s="18" t="s">
        <v>68</v>
      </c>
      <c r="B53" s="6" t="s">
        <v>103</v>
      </c>
      <c r="C53" s="2">
        <v>10000</v>
      </c>
      <c r="D53" s="2">
        <v>15000</v>
      </c>
      <c r="E53" s="2"/>
      <c r="F53" s="2">
        <f t="shared" si="10"/>
        <v>0</v>
      </c>
      <c r="G53" s="32">
        <f>E53/$E$68*100</f>
        <v>0</v>
      </c>
      <c r="H53" s="63">
        <v>0</v>
      </c>
      <c r="I53" s="2">
        <f t="shared" si="16"/>
        <v>0</v>
      </c>
      <c r="J53" s="32">
        <f>H53/$H$68*100</f>
        <v>0</v>
      </c>
      <c r="K53" s="63">
        <v>0</v>
      </c>
      <c r="L53" s="32"/>
      <c r="M53" s="75">
        <f>K53/$K$68</f>
        <v>0</v>
      </c>
    </row>
    <row r="54" spans="1:13" x14ac:dyDescent="0.25">
      <c r="A54" s="21" t="s">
        <v>18</v>
      </c>
      <c r="B54" s="8" t="s">
        <v>69</v>
      </c>
      <c r="C54" s="7">
        <f>SUM(C55:C57)</f>
        <v>28000</v>
      </c>
      <c r="D54" s="7">
        <f>SUM(D55:D57)</f>
        <v>35000</v>
      </c>
      <c r="E54" s="7">
        <f>SUM(E55:E57)</f>
        <v>31990.46</v>
      </c>
      <c r="F54" s="7">
        <f t="shared" si="10"/>
        <v>91.401314285714292</v>
      </c>
      <c r="G54" s="34">
        <f>E54/$E$68*100</f>
        <v>4.7294233642927956</v>
      </c>
      <c r="H54" s="66">
        <f>SUM(H55:H57)</f>
        <v>37700</v>
      </c>
      <c r="I54" s="7">
        <f t="shared" si="16"/>
        <v>107.71428571428572</v>
      </c>
      <c r="J54" s="34">
        <f>H54/$H$68*100</f>
        <v>4.8897535667963687</v>
      </c>
      <c r="K54" s="66">
        <f>SUM(K55:K57)</f>
        <v>36215.9</v>
      </c>
      <c r="L54" s="34">
        <f t="shared" si="9"/>
        <v>96.063395225464205</v>
      </c>
      <c r="M54" s="80">
        <f>K54/$K$68</f>
        <v>4.7553427439553632E-2</v>
      </c>
    </row>
    <row r="55" spans="1:13" x14ac:dyDescent="0.25">
      <c r="A55" s="20" t="s">
        <v>70</v>
      </c>
      <c r="B55" s="6" t="s">
        <v>71</v>
      </c>
      <c r="C55" s="2">
        <v>13000</v>
      </c>
      <c r="D55" s="2">
        <v>15000</v>
      </c>
      <c r="E55" s="2">
        <v>11623.5</v>
      </c>
      <c r="F55" s="2">
        <f t="shared" si="10"/>
        <v>77.490000000000009</v>
      </c>
      <c r="G55" s="32">
        <f>E55/$E$68*100</f>
        <v>1.718401438268075</v>
      </c>
      <c r="H55" s="63">
        <v>12000</v>
      </c>
      <c r="I55" s="2">
        <f t="shared" si="16"/>
        <v>80</v>
      </c>
      <c r="J55" s="32">
        <f>H55/$H$68*100</f>
        <v>1.556420233463035</v>
      </c>
      <c r="K55" s="63">
        <v>11090.5</v>
      </c>
      <c r="L55" s="32">
        <f t="shared" si="9"/>
        <v>92.420833333333334</v>
      </c>
      <c r="M55" s="75">
        <f>K55/$K$68</f>
        <v>1.4562423880626176E-2</v>
      </c>
    </row>
    <row r="56" spans="1:13" ht="23.25" x14ac:dyDescent="0.25">
      <c r="A56" s="20" t="s">
        <v>72</v>
      </c>
      <c r="B56" s="6" t="s">
        <v>73</v>
      </c>
      <c r="C56" s="2">
        <v>5000</v>
      </c>
      <c r="D56" s="2">
        <v>15000</v>
      </c>
      <c r="E56" s="2">
        <v>12325.96</v>
      </c>
      <c r="F56" s="2">
        <f t="shared" si="10"/>
        <v>82.173066666666656</v>
      </c>
      <c r="G56" s="32">
        <f>E56/$E$68*100</f>
        <v>1.8222521092644002</v>
      </c>
      <c r="H56" s="63">
        <v>15000</v>
      </c>
      <c r="I56" s="2">
        <f t="shared" si="16"/>
        <v>100</v>
      </c>
      <c r="J56" s="32">
        <f>H56/$H$68*100</f>
        <v>1.9455252918287937</v>
      </c>
      <c r="K56" s="63">
        <v>14895.96</v>
      </c>
      <c r="L56" s="32">
        <f t="shared" si="9"/>
        <v>99.306399999999996</v>
      </c>
      <c r="M56" s="75">
        <f>K56/$K$68</f>
        <v>1.9559197838587287E-2</v>
      </c>
    </row>
    <row r="57" spans="1:13" x14ac:dyDescent="0.25">
      <c r="A57" s="18" t="s">
        <v>74</v>
      </c>
      <c r="B57" s="6" t="s">
        <v>75</v>
      </c>
      <c r="C57" s="2">
        <v>10000</v>
      </c>
      <c r="D57" s="2">
        <v>5000</v>
      </c>
      <c r="E57" s="2">
        <v>8041</v>
      </c>
      <c r="F57" s="2">
        <f t="shared" si="10"/>
        <v>160.82</v>
      </c>
      <c r="G57" s="32">
        <f>E57/$E$68*100</f>
        <v>1.1887698167603207</v>
      </c>
      <c r="H57" s="63">
        <v>10700</v>
      </c>
      <c r="I57" s="2">
        <f t="shared" si="16"/>
        <v>214</v>
      </c>
      <c r="J57" s="32">
        <f>H57/$H$68*100</f>
        <v>1.3878080415045395</v>
      </c>
      <c r="K57" s="63">
        <v>10229.44</v>
      </c>
      <c r="L57" s="32">
        <f t="shared" si="9"/>
        <v>95.602242990654204</v>
      </c>
      <c r="M57" s="75">
        <f>K57/$K$68</f>
        <v>1.3431805720340169E-2</v>
      </c>
    </row>
    <row r="58" spans="1:13" x14ac:dyDescent="0.25">
      <c r="A58" s="21" t="s">
        <v>20</v>
      </c>
      <c r="B58" s="8" t="s">
        <v>76</v>
      </c>
      <c r="C58" s="7">
        <f>SUM(C59:C63)</f>
        <v>45000</v>
      </c>
      <c r="D58" s="7">
        <f>SUM(D59:D63)</f>
        <v>50000</v>
      </c>
      <c r="E58" s="7">
        <f>SUM(E59:E63)</f>
        <v>9142.5</v>
      </c>
      <c r="F58" s="7">
        <f t="shared" si="10"/>
        <v>18.285</v>
      </c>
      <c r="G58" s="34">
        <f>E58/$E$68*100</f>
        <v>1.3516139845456081</v>
      </c>
      <c r="H58" s="66">
        <f>SUM(H59:H63)</f>
        <v>11800</v>
      </c>
      <c r="I58" s="7">
        <f t="shared" si="16"/>
        <v>23.599999999999998</v>
      </c>
      <c r="J58" s="34">
        <f>H58/$H$68*100</f>
        <v>1.530479896238651</v>
      </c>
      <c r="K58" s="66">
        <f>SUM(K59:K63)</f>
        <v>10150.5</v>
      </c>
      <c r="L58" s="34">
        <f t="shared" si="9"/>
        <v>86.021186440677965</v>
      </c>
      <c r="M58" s="80">
        <f>K58/$K$68</f>
        <v>1.332815324830224E-2</v>
      </c>
    </row>
    <row r="59" spans="1:13" x14ac:dyDescent="0.25">
      <c r="A59" s="18" t="s">
        <v>77</v>
      </c>
      <c r="B59" s="6" t="s">
        <v>78</v>
      </c>
      <c r="C59" s="2">
        <v>10000</v>
      </c>
      <c r="D59" s="2">
        <v>10000</v>
      </c>
      <c r="E59" s="2"/>
      <c r="F59" s="2">
        <f t="shared" si="10"/>
        <v>0</v>
      </c>
      <c r="G59" s="32">
        <f>E59/$E$68*100</f>
        <v>0</v>
      </c>
      <c r="H59" s="63">
        <v>0</v>
      </c>
      <c r="I59" s="2">
        <f t="shared" si="16"/>
        <v>0</v>
      </c>
      <c r="J59" s="32">
        <f>H59/$H$68*100</f>
        <v>0</v>
      </c>
      <c r="K59" s="63"/>
      <c r="L59" s="32"/>
      <c r="M59" s="75">
        <f>K59/$K$68</f>
        <v>0</v>
      </c>
    </row>
    <row r="60" spans="1:13" x14ac:dyDescent="0.25">
      <c r="A60" s="18" t="s">
        <v>79</v>
      </c>
      <c r="B60" s="6" t="s">
        <v>80</v>
      </c>
      <c r="C60" s="2">
        <v>5000</v>
      </c>
      <c r="D60" s="2">
        <v>10000</v>
      </c>
      <c r="E60" s="2"/>
      <c r="F60" s="2">
        <f t="shared" si="10"/>
        <v>0</v>
      </c>
      <c r="G60" s="32">
        <f>E60/$E$68*100</f>
        <v>0</v>
      </c>
      <c r="H60" s="63">
        <v>0</v>
      </c>
      <c r="I60" s="2">
        <f t="shared" si="16"/>
        <v>0</v>
      </c>
      <c r="J60" s="32">
        <f>H60/$H$68*100</f>
        <v>0</v>
      </c>
      <c r="K60" s="63"/>
      <c r="L60" s="32"/>
      <c r="M60" s="75">
        <f>K60/$K$68</f>
        <v>0</v>
      </c>
    </row>
    <row r="61" spans="1:13" x14ac:dyDescent="0.25">
      <c r="A61" s="18" t="s">
        <v>81</v>
      </c>
      <c r="B61" s="6" t="s">
        <v>82</v>
      </c>
      <c r="C61" s="2">
        <v>10000</v>
      </c>
      <c r="D61" s="2">
        <v>10000</v>
      </c>
      <c r="E61" s="2">
        <v>3792.5</v>
      </c>
      <c r="F61" s="2">
        <f t="shared" si="10"/>
        <v>37.924999999999997</v>
      </c>
      <c r="G61" s="32">
        <f>E61/$E$68*100</f>
        <v>0.56067771795342825</v>
      </c>
      <c r="H61" s="63">
        <v>3800</v>
      </c>
      <c r="I61" s="2">
        <f t="shared" si="16"/>
        <v>38</v>
      </c>
      <c r="J61" s="32">
        <f>H61/$H$68*100</f>
        <v>0.49286640726329439</v>
      </c>
      <c r="K61" s="63">
        <v>3792.5</v>
      </c>
      <c r="L61" s="32">
        <f t="shared" si="9"/>
        <v>99.80263157894737</v>
      </c>
      <c r="M61" s="75">
        <f>K61/$K$68</f>
        <v>4.9797567798814096E-3</v>
      </c>
    </row>
    <row r="62" spans="1:13" ht="23.25" x14ac:dyDescent="0.25">
      <c r="A62" s="18" t="s">
        <v>83</v>
      </c>
      <c r="B62" s="6" t="s">
        <v>84</v>
      </c>
      <c r="C62" s="2">
        <v>15000</v>
      </c>
      <c r="D62" s="2">
        <v>15000</v>
      </c>
      <c r="E62" s="2"/>
      <c r="F62" s="2">
        <f t="shared" si="10"/>
        <v>0</v>
      </c>
      <c r="G62" s="32">
        <f>E62/$E$68*100</f>
        <v>0</v>
      </c>
      <c r="H62" s="63">
        <v>0</v>
      </c>
      <c r="I62" s="2">
        <f t="shared" si="16"/>
        <v>0</v>
      </c>
      <c r="J62" s="32">
        <f>H62/$H$68*100</f>
        <v>0</v>
      </c>
      <c r="K62" s="63"/>
      <c r="L62" s="32"/>
      <c r="M62" s="75">
        <f>K62/$K$68</f>
        <v>0</v>
      </c>
    </row>
    <row r="63" spans="1:13" x14ac:dyDescent="0.25">
      <c r="A63" s="20" t="s">
        <v>85</v>
      </c>
      <c r="B63" s="6" t="s">
        <v>86</v>
      </c>
      <c r="C63" s="2">
        <v>5000</v>
      </c>
      <c r="D63" s="2">
        <v>5000</v>
      </c>
      <c r="E63" s="2">
        <v>5350</v>
      </c>
      <c r="F63" s="2">
        <f t="shared" si="10"/>
        <v>107</v>
      </c>
      <c r="G63" s="32">
        <f>E63/$E$68*100</f>
        <v>0.79093626659217964</v>
      </c>
      <c r="H63" s="63">
        <v>8000</v>
      </c>
      <c r="I63" s="2">
        <f t="shared" si="16"/>
        <v>160</v>
      </c>
      <c r="J63" s="32">
        <f>H63/$H$68*100</f>
        <v>1.0376134889753565</v>
      </c>
      <c r="K63" s="63">
        <v>6358</v>
      </c>
      <c r="L63" s="32">
        <f t="shared" si="9"/>
        <v>79.474999999999994</v>
      </c>
      <c r="M63" s="75">
        <f>K63/$K$68</f>
        <v>8.3483964684208309E-3</v>
      </c>
    </row>
    <row r="64" spans="1:13" x14ac:dyDescent="0.25">
      <c r="A64" s="21" t="s">
        <v>87</v>
      </c>
      <c r="B64" s="8" t="s">
        <v>88</v>
      </c>
      <c r="C64" s="7">
        <f>SUM(C65)</f>
        <v>5000</v>
      </c>
      <c r="D64" s="7">
        <f>SUM(D65)</f>
        <v>5000</v>
      </c>
      <c r="E64" s="7">
        <f>SUM(E65)</f>
        <v>0</v>
      </c>
      <c r="F64" s="7">
        <f t="shared" si="10"/>
        <v>0</v>
      </c>
      <c r="G64" s="34">
        <f>E64/$E$68*100</f>
        <v>0</v>
      </c>
      <c r="H64" s="66">
        <f>SUM(H65)</f>
        <v>0</v>
      </c>
      <c r="I64" s="7">
        <f t="shared" si="16"/>
        <v>0</v>
      </c>
      <c r="J64" s="34">
        <f>H64/$H$68*100</f>
        <v>0</v>
      </c>
      <c r="K64" s="66">
        <f>SUM(K65)</f>
        <v>0</v>
      </c>
      <c r="L64" s="34"/>
      <c r="M64" s="80">
        <f>K64/$K$68</f>
        <v>0</v>
      </c>
    </row>
    <row r="65" spans="1:13" ht="23.25" x14ac:dyDescent="0.25">
      <c r="A65" s="20" t="s">
        <v>89</v>
      </c>
      <c r="B65" s="6" t="s">
        <v>90</v>
      </c>
      <c r="C65" s="2">
        <v>5000</v>
      </c>
      <c r="D65" s="2">
        <v>5000</v>
      </c>
      <c r="E65" s="2"/>
      <c r="F65" s="2">
        <f t="shared" si="10"/>
        <v>0</v>
      </c>
      <c r="G65" s="32">
        <f>E65/$E$68*100</f>
        <v>0</v>
      </c>
      <c r="H65" s="63">
        <v>0</v>
      </c>
      <c r="I65" s="2">
        <f t="shared" si="16"/>
        <v>0</v>
      </c>
      <c r="J65" s="32">
        <f>H65/$H$68*100</f>
        <v>0</v>
      </c>
      <c r="K65" s="63"/>
      <c r="L65" s="32"/>
      <c r="M65" s="75">
        <f>K65/$K$68</f>
        <v>0</v>
      </c>
    </row>
    <row r="66" spans="1:13" ht="22.5" x14ac:dyDescent="0.25">
      <c r="A66" s="26" t="s">
        <v>91</v>
      </c>
      <c r="B66" s="14" t="s">
        <v>93</v>
      </c>
      <c r="C66" s="7">
        <v>5000</v>
      </c>
      <c r="D66" s="7">
        <v>10000</v>
      </c>
      <c r="E66" s="7">
        <v>7473.04</v>
      </c>
      <c r="F66" s="7">
        <f t="shared" si="10"/>
        <v>74.730400000000003</v>
      </c>
      <c r="G66" s="34">
        <f>E66/$E$68*100</f>
        <v>1.1048034313446771</v>
      </c>
      <c r="H66" s="66">
        <v>12000</v>
      </c>
      <c r="I66" s="7">
        <f t="shared" si="16"/>
        <v>120</v>
      </c>
      <c r="J66" s="34">
        <f>H66/$H$68*100</f>
        <v>1.556420233463035</v>
      </c>
      <c r="K66" s="66">
        <v>9947.07</v>
      </c>
      <c r="L66" s="34">
        <f t="shared" si="9"/>
        <v>82.892250000000004</v>
      </c>
      <c r="M66" s="80">
        <f>K66/$K$68</f>
        <v>1.3061038700713243E-2</v>
      </c>
    </row>
    <row r="67" spans="1:13" x14ac:dyDescent="0.25">
      <c r="A67" s="26"/>
      <c r="B67" s="92" t="s">
        <v>127</v>
      </c>
      <c r="C67" s="7"/>
      <c r="D67" s="7"/>
      <c r="E67" s="7"/>
      <c r="F67" s="7"/>
      <c r="G67" s="34"/>
      <c r="H67" s="66"/>
      <c r="I67" s="7"/>
      <c r="J67" s="34"/>
      <c r="K67" s="93">
        <f>SUM(K66+K64+K58+K54+K49+K40+K24)</f>
        <v>432319.42</v>
      </c>
      <c r="L67" s="34"/>
      <c r="M67" s="80"/>
    </row>
    <row r="68" spans="1:13" s="36" customFormat="1" ht="21" customHeight="1" x14ac:dyDescent="0.25">
      <c r="A68" s="37"/>
      <c r="B68" s="38" t="s">
        <v>118</v>
      </c>
      <c r="C68" s="39">
        <f>SUM(C66+C64+C58+C54+C49+C40+C24+C20)</f>
        <v>778000</v>
      </c>
      <c r="D68" s="39">
        <f>SUM(D66+D64+D58+D54+D49+D40+D24+D20)</f>
        <v>769000</v>
      </c>
      <c r="E68" s="39">
        <f>SUM(E66+E64+E58+E54+E49+E40+E24+E20)</f>
        <v>676413.54</v>
      </c>
      <c r="F68" s="39">
        <f t="shared" si="10"/>
        <v>87.960148244473345</v>
      </c>
      <c r="G68" s="40">
        <f>E68/$E$68*100</f>
        <v>100</v>
      </c>
      <c r="H68" s="39">
        <f>SUM(H66+H64+H58+H54+H49+H40+H24+H20)</f>
        <v>771000</v>
      </c>
      <c r="I68" s="39">
        <f t="shared" si="16"/>
        <v>100.26007802340702</v>
      </c>
      <c r="J68" s="40">
        <f>H68/$H$68*100</f>
        <v>100</v>
      </c>
      <c r="K68" s="39">
        <f>SUM(K66+K64+K58+K54+K49+K40+K24+K20)</f>
        <v>761583.38</v>
      </c>
      <c r="L68" s="40">
        <f t="shared" si="9"/>
        <v>98.778648508430607</v>
      </c>
      <c r="M68" s="77">
        <f>K68/$K$68</f>
        <v>1</v>
      </c>
    </row>
    <row r="69" spans="1:13" ht="22.15" customHeight="1" x14ac:dyDescent="0.25">
      <c r="A69" s="27"/>
      <c r="B69" s="85" t="s">
        <v>92</v>
      </c>
      <c r="C69" s="86"/>
      <c r="D69" s="86"/>
      <c r="E69" s="87"/>
      <c r="F69" s="15"/>
      <c r="G69" s="16"/>
      <c r="H69" s="61" t="str">
        <f>IF(H68=H16,"DA","NE")</f>
        <v>DA</v>
      </c>
      <c r="I69" s="15"/>
      <c r="J69" s="16"/>
      <c r="K69" s="94" t="str">
        <f>IF(K67+K20=K68,"DA","NE")</f>
        <v>DA</v>
      </c>
      <c r="L69" s="16"/>
      <c r="M69" s="83"/>
    </row>
  </sheetData>
  <mergeCells count="4">
    <mergeCell ref="B69:E69"/>
    <mergeCell ref="A1:M1"/>
    <mergeCell ref="A2:M2"/>
    <mergeCell ref="A17:M17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fin.plana.2015.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2015-12-13T20:21:50Z</cp:lastPrinted>
  <dcterms:created xsi:type="dcterms:W3CDTF">2014-10-23T11:34:16Z</dcterms:created>
  <dcterms:modified xsi:type="dcterms:W3CDTF">2016-02-25T07:50:59Z</dcterms:modified>
</cp:coreProperties>
</file>